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yske Realkredit" sheetId="1" r:id="rId1"/>
    <sheet name="Drawings" sheetId="2" r:id="rId3"/>
  </sheets>
  <calcPr fullCalcOnLoad="1"/>
</workbook>
</file>

<file path=xl/sharedStrings.xml><?xml version="1.0" encoding="utf-8"?>
<sst xmlns="http://schemas.openxmlformats.org/spreadsheetml/2006/main" count="470" uniqueCount="470">
  <si>
    <t>Date of publication: 19-04-2024</t>
  </si>
  <si>
    <t>Isin</t>
  </si>
  <si>
    <t>Name</t>
  </si>
  <si>
    <t>Capital Center</t>
  </si>
  <si>
    <t>Type</t>
  </si>
  <si>
    <t>Rating</t>
  </si>
  <si>
    <t>Currency</t>
  </si>
  <si>
    <t>Coupon</t>
  </si>
  <si>
    <t>Maturity Date</t>
  </si>
  <si>
    <t>Volume Circulating (Base Currency)</t>
  </si>
  <si>
    <t>First Issuing Date</t>
  </si>
  <si>
    <t>Last Issuing Date</t>
  </si>
  <si>
    <t>Coupon Type</t>
  </si>
  <si>
    <t>Callability</t>
  </si>
  <si>
    <t>Amortisation</t>
  </si>
  <si>
    <t>Volume Circulating (DKK)*</t>
  </si>
  <si>
    <t>Drawing Rates</t>
  </si>
  <si>
    <t>Bond Payment Date</t>
  </si>
  <si>
    <t>Final Terms</t>
  </si>
  <si>
    <t>LCR Level</t>
  </si>
  <si>
    <t>DK0009391534</t>
  </si>
  <si>
    <t>1% BRFkredit 321E Apr 2027 RF</t>
  </si>
  <si>
    <t>Capital Center E</t>
  </si>
  <si>
    <t>SDO</t>
  </si>
  <si>
    <t>AAA</t>
  </si>
  <si>
    <t>DKK</t>
  </si>
  <si>
    <t>Fixed</t>
  </si>
  <si>
    <t>Noncallable</t>
  </si>
  <si>
    <t>Bullet</t>
  </si>
  <si>
    <t>Level 1B</t>
  </si>
  <si>
    <t>DK0009411829</t>
  </si>
  <si>
    <t>1% 321.E.ok.24 IT1</t>
  </si>
  <si>
    <t>DK0009391377</t>
  </si>
  <si>
    <t>1% BRFkredit 321E Apr 2026 RF</t>
  </si>
  <si>
    <t>DK0009412041</t>
  </si>
  <si>
    <t>1% 321.E.25 IT1</t>
  </si>
  <si>
    <t>DK0009405938</t>
  </si>
  <si>
    <t>Var. 422.E.OA Cb3.ju25 RF</t>
  </si>
  <si>
    <t>Floater</t>
  </si>
  <si>
    <t>Annuity</t>
  </si>
  <si>
    <t>DK0009391294</t>
  </si>
  <si>
    <t>1% BRFkredit 321E Apr 2025 RF</t>
  </si>
  <si>
    <t>DK0009412207</t>
  </si>
  <si>
    <t>Var. 422.E.OA Cb3.ju27 RF</t>
  </si>
  <si>
    <t>DK0009397739</t>
  </si>
  <si>
    <t>1 pct 411.E.OA.50</t>
  </si>
  <si>
    <t>Callable</t>
  </si>
  <si>
    <t>DK0009397069</t>
  </si>
  <si>
    <t>1 pct 111.E.50</t>
  </si>
  <si>
    <t>DK0009403560</t>
  </si>
  <si>
    <t>Var. 422.E.OA Cb3 ju24 RF</t>
  </si>
  <si>
    <t>DK0009395956</t>
  </si>
  <si>
    <t>1% BRFkredit 321E Apr 2029 RF</t>
  </si>
  <si>
    <t>DK0009405425</t>
  </si>
  <si>
    <t>Var G-422.E.OA Cb3 ju25 RF</t>
  </si>
  <si>
    <t>DK0009409922</t>
  </si>
  <si>
    <t>5% 111.E. 56</t>
  </si>
  <si>
    <t>DK0009398976</t>
  </si>
  <si>
    <t>0.5 pct 111.E.50</t>
  </si>
  <si>
    <t>DK0009408528</t>
  </si>
  <si>
    <t>Var. 422.E.OA Cb3 ju26 RF</t>
  </si>
  <si>
    <t>DK0009393316</t>
  </si>
  <si>
    <t>1% BRFkredit 321E Apr 2028 RF</t>
  </si>
  <si>
    <t>DK0009409419</t>
  </si>
  <si>
    <t>5% 411.E.OA.56</t>
  </si>
  <si>
    <t>DK0009399941</t>
  </si>
  <si>
    <t>1 pct 111.E.53</t>
  </si>
  <si>
    <t>DK0009403131</t>
  </si>
  <si>
    <t>1 pct 411.E.OA.53</t>
  </si>
  <si>
    <t>DK0009412397</t>
  </si>
  <si>
    <t>Var. G422.E.OA Cb3.ju27 RF</t>
  </si>
  <si>
    <t>Level 2A</t>
  </si>
  <si>
    <t>DK0009397812</t>
  </si>
  <si>
    <t>0,5 pct 111.E.40</t>
  </si>
  <si>
    <t>DK0009399438</t>
  </si>
  <si>
    <t>1 pct 321.E.ok.25 RF</t>
  </si>
  <si>
    <t>DK0009403727</t>
  </si>
  <si>
    <t>1.5 pct 411.E.OA.53</t>
  </si>
  <si>
    <t>DK0009403644</t>
  </si>
  <si>
    <t>1.5 pct 111.E.53</t>
  </si>
  <si>
    <t>DK0009398620</t>
  </si>
  <si>
    <t>1 pct 321.E. ok.24 RF</t>
  </si>
  <si>
    <t>DK0009399867</t>
  </si>
  <si>
    <t>0.5 pct 111.E.53</t>
  </si>
  <si>
    <t>DK0009409252</t>
  </si>
  <si>
    <t>4% 111.E. 53</t>
  </si>
  <si>
    <t>DK0009399008</t>
  </si>
  <si>
    <t>0.5 pct 411.E.OA.50</t>
  </si>
  <si>
    <t>DK0009393746</t>
  </si>
  <si>
    <t>1.5% BRFkredit 111E 2050</t>
  </si>
  <si>
    <t>DK0009408601</t>
  </si>
  <si>
    <t>Var. G422.E.OA Cb3 ju25 RF</t>
  </si>
  <si>
    <t>DK0009409179</t>
  </si>
  <si>
    <t>4% 411.E.OA.53</t>
  </si>
  <si>
    <t>DK0009413528</t>
  </si>
  <si>
    <t>4% 111.E 56</t>
  </si>
  <si>
    <t>None</t>
  </si>
  <si>
    <t>DK0009407470</t>
  </si>
  <si>
    <t>2,5% 111.E.53</t>
  </si>
  <si>
    <t>DK0009406746</t>
  </si>
  <si>
    <t>2% 411.E.OA.53</t>
  </si>
  <si>
    <t>DK0009387698</t>
  </si>
  <si>
    <t>2% BRFkredit 111 E 2047</t>
  </si>
  <si>
    <t>DK0009410342</t>
  </si>
  <si>
    <t>5% 111.E 46</t>
  </si>
  <si>
    <t>DK0009412710</t>
  </si>
  <si>
    <t>1% 321.E.ap.25 IT1</t>
  </si>
  <si>
    <t>DK0009398380</t>
  </si>
  <si>
    <t>1 pct 321.E. ap.30 RF</t>
  </si>
  <si>
    <t>DK0009399784</t>
  </si>
  <si>
    <t>0.5 pct 111.E.43</t>
  </si>
  <si>
    <t>DK0009396681</t>
  </si>
  <si>
    <t>1.5% 411.E.OA.50</t>
  </si>
  <si>
    <t>DK0009405508</t>
  </si>
  <si>
    <t>1.5% 411.E.OA30 53</t>
  </si>
  <si>
    <t>DK0009405185</t>
  </si>
  <si>
    <t>1% 411.E.OA30 53</t>
  </si>
  <si>
    <t>DK0009406076</t>
  </si>
  <si>
    <t>2% 411.E.OA30.53</t>
  </si>
  <si>
    <t>DK0009408288</t>
  </si>
  <si>
    <t>3% 111.E.53</t>
  </si>
  <si>
    <t>DK0009399198</t>
  </si>
  <si>
    <t>0 pct 111.E.40</t>
  </si>
  <si>
    <t>DK0009392425</t>
  </si>
  <si>
    <t>2% BRFkredit 111E 2050</t>
  </si>
  <si>
    <t>DK0009387771</t>
  </si>
  <si>
    <t>1.5% BRFkredit 111.E 2037</t>
  </si>
  <si>
    <t>DK0009405698</t>
  </si>
  <si>
    <t>1% 111.E.43</t>
  </si>
  <si>
    <t>DK0009396921</t>
  </si>
  <si>
    <t>0.5 pct 111.E.35</t>
  </si>
  <si>
    <t>DK0009407397</t>
  </si>
  <si>
    <t>2,5% 411.E.OA.53</t>
  </si>
  <si>
    <t>DK0009408015</t>
  </si>
  <si>
    <t>3% 411.E.OA.53</t>
  </si>
  <si>
    <t>DK0009409849</t>
  </si>
  <si>
    <t>1% 321.E.ap.25 IT2</t>
  </si>
  <si>
    <t>DK0009393902</t>
  </si>
  <si>
    <t>1% BRFkredit 111E 2040</t>
  </si>
  <si>
    <t>DK0009413601</t>
  </si>
  <si>
    <t>4% 411.E.OA.56</t>
  </si>
  <si>
    <t>DK0009404378</t>
  </si>
  <si>
    <t>1 pct 321.E.ap.31 RF</t>
  </si>
  <si>
    <t>DK0009412983</t>
  </si>
  <si>
    <t>1% 321.E.ap.26 IT2</t>
  </si>
  <si>
    <t>DK0009392342</t>
  </si>
  <si>
    <t>1.5% BRFkredit 111E 2040</t>
  </si>
  <si>
    <t>DK0009409336</t>
  </si>
  <si>
    <t>5% 411.E.OA30.56</t>
  </si>
  <si>
    <t>DK0009412553</t>
  </si>
  <si>
    <t>3.25% GCB 321EEUR JUL30 RF</t>
  </si>
  <si>
    <t>EUR</t>
  </si>
  <si>
    <t>DK0009414336</t>
  </si>
  <si>
    <t>3% GCB 321EEUR APR31 RF</t>
  </si>
  <si>
    <t>XS1514010310</t>
  </si>
  <si>
    <t>0.50% GCB 321.E.EUR October 2026</t>
  </si>
  <si>
    <t>DK0009413791</t>
  </si>
  <si>
    <t>1% 111.E 56</t>
  </si>
  <si>
    <t>DK0009404535</t>
  </si>
  <si>
    <t>0.5 pct 411.E.OA.53</t>
  </si>
  <si>
    <t>DK0009386617</t>
  </si>
  <si>
    <t>1% BRFkredit 321.E 2025 RF</t>
  </si>
  <si>
    <t>DK0009404022</t>
  </si>
  <si>
    <t>0 pct 111.E.38</t>
  </si>
  <si>
    <t>DK0009411746</t>
  </si>
  <si>
    <t>1% 321.E.ju.24 RF</t>
  </si>
  <si>
    <t>DK0009396764</t>
  </si>
  <si>
    <t>0% 111.E.30</t>
  </si>
  <si>
    <t>DK0009410268</t>
  </si>
  <si>
    <t>4% 111.E 46</t>
  </si>
  <si>
    <t>DK0009410425</t>
  </si>
  <si>
    <t>6% 111.E 56</t>
  </si>
  <si>
    <t>DK0009408791</t>
  </si>
  <si>
    <t>3.5% 411.E.OA.53</t>
  </si>
  <si>
    <t>DK0009392854</t>
  </si>
  <si>
    <t>2% BRFkredit 411E.OA 2050</t>
  </si>
  <si>
    <t>DK0009382707</t>
  </si>
  <si>
    <t>2.5% BRFkredit 111.E 2047</t>
  </si>
  <si>
    <t>DK0009410508</t>
  </si>
  <si>
    <t>6% 411.E.OA.56</t>
  </si>
  <si>
    <t>DK0009404618</t>
  </si>
  <si>
    <t>0.01% GCB 321.E.EUR OCT27 RF</t>
  </si>
  <si>
    <t>DK0009410185</t>
  </si>
  <si>
    <t>1.875% GCB 321EEUR OCT29 RF</t>
  </si>
  <si>
    <t>XS1669866300</t>
  </si>
  <si>
    <t>0.375 % GCB 321.E.EUR July 2024</t>
  </si>
  <si>
    <t>XS1961126775</t>
  </si>
  <si>
    <t>0.375 % GCB 321.E.EUR April 2025</t>
  </si>
  <si>
    <t>DK0009387854</t>
  </si>
  <si>
    <t>1% BRFkredit 111E 2032</t>
  </si>
  <si>
    <t>DK0009387938</t>
  </si>
  <si>
    <t>2% BRFkredit 411.E OA 2047</t>
  </si>
  <si>
    <t>DK0009403800</t>
  </si>
  <si>
    <t>0 pct 111.E.33</t>
  </si>
  <si>
    <t>DK0009389637</t>
  </si>
  <si>
    <t>2% BRFkredit 321E 2026 RF</t>
  </si>
  <si>
    <t>DK0009406233</t>
  </si>
  <si>
    <t>1% 321.E.ap.32 RF</t>
  </si>
  <si>
    <t>DK0009405342</t>
  </si>
  <si>
    <t>0% 111.E.43</t>
  </si>
  <si>
    <t>DK0009398893</t>
  </si>
  <si>
    <t>-0.5 pct 111.E.30</t>
  </si>
  <si>
    <t>DK0009407553</t>
  </si>
  <si>
    <t>2% 111.E.43</t>
  </si>
  <si>
    <t>DK0009392771</t>
  </si>
  <si>
    <t>1% BRFkredit 111E 2035</t>
  </si>
  <si>
    <t>DK0009408874</t>
  </si>
  <si>
    <t>3% 111.E.43</t>
  </si>
  <si>
    <t>DK0009381303</t>
  </si>
  <si>
    <t>2% BRFkredit 111.E 2037</t>
  </si>
  <si>
    <t>DK0009384323</t>
  </si>
  <si>
    <t>2,5% BRFkredit 411.E.OA 2047</t>
  </si>
  <si>
    <t>DK0009403990</t>
  </si>
  <si>
    <t>0.5 pct 111.E.38</t>
  </si>
  <si>
    <t>DK0009407983</t>
  </si>
  <si>
    <t>3% 411.E.OA30.53</t>
  </si>
  <si>
    <t>DK0009388159</t>
  </si>
  <si>
    <t>1.5% BRFkredit 111.E 2047</t>
  </si>
  <si>
    <t>DK0009407207</t>
  </si>
  <si>
    <t>2.5% 411.E.OA30.53</t>
  </si>
  <si>
    <t>DK0009404451</t>
  </si>
  <si>
    <t>-0,5 pct 111.E.33</t>
  </si>
  <si>
    <t>DK0009409096</t>
  </si>
  <si>
    <t>4% 411.E.OA30.53</t>
  </si>
  <si>
    <t>DK0009407124</t>
  </si>
  <si>
    <t>2% 111.E.53</t>
  </si>
  <si>
    <t>DK0009377897</t>
  </si>
  <si>
    <t>3% BRFkredit 111.E 2044</t>
  </si>
  <si>
    <t>DK0009381576</t>
  </si>
  <si>
    <t>3% BRFkredit 111.E 2047</t>
  </si>
  <si>
    <t>DK0009413445</t>
  </si>
  <si>
    <t>3% 111.E 36</t>
  </si>
  <si>
    <t>DK0009392698</t>
  </si>
  <si>
    <t>0.5% BRFkredit 111E 2030</t>
  </si>
  <si>
    <t>DK0009376733</t>
  </si>
  <si>
    <t>3.5% BRFkredit 111.E 2044</t>
  </si>
  <si>
    <t>DK0009408957</t>
  </si>
  <si>
    <t>2% 111.E.33</t>
  </si>
  <si>
    <t>DK0009388076</t>
  </si>
  <si>
    <t>0.5% BRFkredit 111.E 2027</t>
  </si>
  <si>
    <t>DK0009381147</t>
  </si>
  <si>
    <t>3% BRFkredit 411.E.OA 2047</t>
  </si>
  <si>
    <t>DK0009377624</t>
  </si>
  <si>
    <t>3.5% BRFkredit 411.E.OA 2044</t>
  </si>
  <si>
    <t>DK0009379679</t>
  </si>
  <si>
    <t>2.5% BRFkredit 111.E 2034</t>
  </si>
  <si>
    <t>DK0009367070</t>
  </si>
  <si>
    <t>Var. BRFkredit 454.E.OA 2041</t>
  </si>
  <si>
    <t>Capped Floater</t>
  </si>
  <si>
    <t>DK0009381733</t>
  </si>
  <si>
    <t>2% BRFkredit 321.E 2025</t>
  </si>
  <si>
    <t>DK0009376816</t>
  </si>
  <si>
    <t>3% BRFkredit 111.E 2034</t>
  </si>
  <si>
    <t>DK0009407041</t>
  </si>
  <si>
    <t>1.5% 111.E.43</t>
  </si>
  <si>
    <t>Serial</t>
  </si>
  <si>
    <t>DK0009414419</t>
  </si>
  <si>
    <t>4% 411.E.OA30.56</t>
  </si>
  <si>
    <t>DK0009377707</t>
  </si>
  <si>
    <t>2% BRFkredit 111.E 2029</t>
  </si>
  <si>
    <t>DK0009381493</t>
  </si>
  <si>
    <t>2,5% BRFkredit 111.E 2037</t>
  </si>
  <si>
    <t>DK0009379406</t>
  </si>
  <si>
    <t>3% BRFkredit 411.E.OA 2044</t>
  </si>
  <si>
    <t>DK0009368987</t>
  </si>
  <si>
    <t>4% BRFkredit 111.E 2041</t>
  </si>
  <si>
    <t>DK0009381220</t>
  </si>
  <si>
    <t>2% BRFkredit 111.E 2032</t>
  </si>
  <si>
    <t>DK0009377970</t>
  </si>
  <si>
    <t>2% BRFkredit 111.E 2034</t>
  </si>
  <si>
    <t>DK0009407710</t>
  </si>
  <si>
    <t>1,5% 111.E.38</t>
  </si>
  <si>
    <t>DK0009383515</t>
  </si>
  <si>
    <t>1% BRFkredit 111.E 2027</t>
  </si>
  <si>
    <t>DK0009374365</t>
  </si>
  <si>
    <t>3% BRFkredit 111.E 2031</t>
  </si>
  <si>
    <t>DK0009409682</t>
  </si>
  <si>
    <t>1% 321.E.ap.33 RF</t>
  </si>
  <si>
    <t>DK0009406662</t>
  </si>
  <si>
    <t>1% 321.E.ok.26 RF</t>
  </si>
  <si>
    <t>DK0009373474</t>
  </si>
  <si>
    <t>4% BRFkredit 411.E.OA 2041</t>
  </si>
  <si>
    <t>DK0009366932</t>
  </si>
  <si>
    <t>Var. BRFkredit 154.E 2041</t>
  </si>
  <si>
    <t>DK0009392268</t>
  </si>
  <si>
    <t>2.5% BRFkredit 411E.OA 2050</t>
  </si>
  <si>
    <t>DK0009374795</t>
  </si>
  <si>
    <t>4% BRFkredit 111.E 2044</t>
  </si>
  <si>
    <t>DK0009388829</t>
  </si>
  <si>
    <t>3.5% BRFkredit 411E OA 2047</t>
  </si>
  <si>
    <t>DK0009376659</t>
  </si>
  <si>
    <t>4% BRFkredit 411.E.OA 2044</t>
  </si>
  <si>
    <t>DK0009372070</t>
  </si>
  <si>
    <t>3% BRFkredit 111.E 2041</t>
  </si>
  <si>
    <t>DK0009382624</t>
  </si>
  <si>
    <t>1,5% BRFkredit 111.E.27 2027</t>
  </si>
  <si>
    <t>DK0009366429</t>
  </si>
  <si>
    <t>5% BRFkredit 111.E 2041</t>
  </si>
  <si>
    <t>DK0009388746</t>
  </si>
  <si>
    <t>3.5% BRFkredit 111.E 2047</t>
  </si>
  <si>
    <t>DK0009376493</t>
  </si>
  <si>
    <t>4% BRFkredit 111.E 2034</t>
  </si>
  <si>
    <t>DK0009371189</t>
  </si>
  <si>
    <t>4% BRFkredit 111.E 2031</t>
  </si>
  <si>
    <t>DK0009366858</t>
  </si>
  <si>
    <t>5% BRFkredit 411.E.OA 2041</t>
  </si>
  <si>
    <t>DK0009366775</t>
  </si>
  <si>
    <t>6% BRFkredit 411.E.OA 2041</t>
  </si>
  <si>
    <t>DK0009411902</t>
  </si>
  <si>
    <t>1% 321.E.EUR.25 IT1</t>
  </si>
  <si>
    <t>DK0009366502</t>
  </si>
  <si>
    <t>5% BRFkredit 111.E 2031</t>
  </si>
  <si>
    <t>DK0009366346</t>
  </si>
  <si>
    <t>6% BRFkredit 111.E 2041</t>
  </si>
  <si>
    <t>DK0009369365</t>
  </si>
  <si>
    <t>7% BRFkredit 411.E.OA 2041</t>
  </si>
  <si>
    <t>DK0009374878</t>
  </si>
  <si>
    <t>5% BRFkredit 111.E 2044</t>
  </si>
  <si>
    <t>DK0009366692</t>
  </si>
  <si>
    <t>4% BRFkredit 111.E 2026</t>
  </si>
  <si>
    <t>DK0009369282</t>
  </si>
  <si>
    <t>7% BRFkredit 111.E 2041</t>
  </si>
  <si>
    <t>DK0009412470</t>
  </si>
  <si>
    <t>Var. 422.B.OA Cb3.ju27 RF</t>
  </si>
  <si>
    <t>Capital Center B</t>
  </si>
  <si>
    <t>RO</t>
  </si>
  <si>
    <t>DK0009411233</t>
  </si>
  <si>
    <t>1% 321.B.ap.26 RF</t>
  </si>
  <si>
    <t>DK0009411159</t>
  </si>
  <si>
    <t>1% 321.B.ap.25 RF</t>
  </si>
  <si>
    <t>DK0009411316</t>
  </si>
  <si>
    <t>1% 321.B.ok.27 RF</t>
  </si>
  <si>
    <t>DK0009361628</t>
  </si>
  <si>
    <t>Var. BRFkredit 454.B 2038</t>
  </si>
  <si>
    <t>GFRO</t>
  </si>
  <si>
    <t>DK0009413288</t>
  </si>
  <si>
    <t>1% 321.B.ju.24 RF</t>
  </si>
  <si>
    <t>DK0009413957</t>
  </si>
  <si>
    <t>1% 321.B.25 RF</t>
  </si>
  <si>
    <t>DK0009413874</t>
  </si>
  <si>
    <t>1% 321.B.ok.24 RF</t>
  </si>
  <si>
    <t>DK0009361701</t>
  </si>
  <si>
    <t>Var. BRFkredit 154.B 2038</t>
  </si>
  <si>
    <t>DK0009411589</t>
  </si>
  <si>
    <t>1% 321.B.ap.33 RF</t>
  </si>
  <si>
    <t>DK0009358830</t>
  </si>
  <si>
    <t>4% BRFkredit 111.B 2035</t>
  </si>
  <si>
    <t>DK0009356545</t>
  </si>
  <si>
    <t>5% BRFkredit 111.B 2035</t>
  </si>
  <si>
    <t>DK0009360570</t>
  </si>
  <si>
    <t>5% BRFkredit 111.B 2038</t>
  </si>
  <si>
    <t>DK0009361461</t>
  </si>
  <si>
    <t>4% BRFkredit 111.B 2038</t>
  </si>
  <si>
    <t>DK0009360737</t>
  </si>
  <si>
    <t>5% BRFkredit 411.B 2038</t>
  </si>
  <si>
    <t>DK0009361032</t>
  </si>
  <si>
    <t>4% BRFkredit 411.B 2038</t>
  </si>
  <si>
    <t>DK0009360497</t>
  </si>
  <si>
    <t>6% BRFkredit 142.B 2038</t>
  </si>
  <si>
    <t>DK0009361388</t>
  </si>
  <si>
    <t>4% BRFkredit 111.B 2028</t>
  </si>
  <si>
    <t>DK0009361891</t>
  </si>
  <si>
    <t>3% BRFkredit 111.B 2038</t>
  </si>
  <si>
    <t>DK0009360307</t>
  </si>
  <si>
    <t>6% BRFkredit 442.B 2038</t>
  </si>
  <si>
    <t>DK0009361974</t>
  </si>
  <si>
    <t>3% BRFkredit 111.B 2028</t>
  </si>
  <si>
    <t>DK0009364721</t>
  </si>
  <si>
    <t>6% BRFkredit 411.B.OA 2038</t>
  </si>
  <si>
    <t>DK0009356628</t>
  </si>
  <si>
    <t>6% BRFkredit 111.B 2035</t>
  </si>
  <si>
    <t>DK0009358244</t>
  </si>
  <si>
    <t>4% BRFkredit 111.B 2025</t>
  </si>
  <si>
    <t>DK0009359804</t>
  </si>
  <si>
    <t>5% BRFkredit 411.B 2035</t>
  </si>
  <si>
    <t>DK0009363160</t>
  </si>
  <si>
    <t>5% BRFkredit 111.B 2028</t>
  </si>
  <si>
    <t>DK0009356388</t>
  </si>
  <si>
    <t>5% BRFkredit 111.B 2025</t>
  </si>
  <si>
    <t>DK0009399271</t>
  </si>
  <si>
    <t>Capital Center General</t>
  </si>
  <si>
    <t>Senior</t>
  </si>
  <si>
    <t>NR</t>
  </si>
  <si>
    <t>DK0009349177</t>
  </si>
  <si>
    <t>2.5% BRFkredit 223 W.IS 2050</t>
  </si>
  <si>
    <t>DK0009350506</t>
  </si>
  <si>
    <t>2.5% BRFkredit 223 W IS 2054</t>
  </si>
  <si>
    <t>DK0009351314</t>
  </si>
  <si>
    <t>6% BRFkredit 111 2032</t>
  </si>
  <si>
    <t>DK0009351587</t>
  </si>
  <si>
    <t>5% BRFkredit 111 2032</t>
  </si>
  <si>
    <t>DK0009348369</t>
  </si>
  <si>
    <t>6% BRFkredit 111 2029</t>
  </si>
  <si>
    <t>DK0009349094</t>
  </si>
  <si>
    <t>2.5% BRFkredit 223 W.I. 2030</t>
  </si>
  <si>
    <t>Other</t>
  </si>
  <si>
    <t>DK0009351827</t>
  </si>
  <si>
    <t>7% BRFkredit 111 2032</t>
  </si>
  <si>
    <t>DK0009348799</t>
  </si>
  <si>
    <t>5% BRFkredit 111 2029</t>
  </si>
  <si>
    <t>DK0009334575</t>
  </si>
  <si>
    <t>6% BRFkredit 111C 2026</t>
  </si>
  <si>
    <t>DK0009352205</t>
  </si>
  <si>
    <t>8% BRFkredit 111 2032</t>
  </si>
  <si>
    <t>DK0009347395</t>
  </si>
  <si>
    <t>8% BRFkredit 111 2029</t>
  </si>
  <si>
    <t>DK0009333924</t>
  </si>
  <si>
    <t>7% BRFkredit 111 2024</t>
  </si>
  <si>
    <t>DK0009350423</t>
  </si>
  <si>
    <t>2.5% BRFkredit 223 W I 2049</t>
  </si>
  <si>
    <t>DK0009335036</t>
  </si>
  <si>
    <t>2.5% BRFkredit 223 IS 2047</t>
  </si>
  <si>
    <t>Other Capital Centres</t>
  </si>
  <si>
    <t>Ingen Rating</t>
  </si>
  <si>
    <t>DK0009343139</t>
  </si>
  <si>
    <t>2.5% BRFkredit 223 IS 2044</t>
  </si>
  <si>
    <t>DK0009344020</t>
  </si>
  <si>
    <t>7% BRFkredit 111C 2026</t>
  </si>
  <si>
    <t>DK0009344962</t>
  </si>
  <si>
    <t>2.5% BRFkredit 223 I 2027</t>
  </si>
  <si>
    <t>DK0007801625</t>
  </si>
  <si>
    <t>5% BRFkredit 2031</t>
  </si>
  <si>
    <t>DK0007801468</t>
  </si>
  <si>
    <t>4.5% BRFkredit 2029</t>
  </si>
  <si>
    <t>DK0007800304</t>
  </si>
  <si>
    <t>4% BRFkredit</t>
  </si>
  <si>
    <t>DK0009343725</t>
  </si>
  <si>
    <t>8% BRFkredit 111C 2026</t>
  </si>
  <si>
    <t>DK0009324501</t>
  </si>
  <si>
    <t>2.5% BRFkredit 87S 03A 2041</t>
  </si>
  <si>
    <t>DK0007802516</t>
  </si>
  <si>
    <t>7% BRFkredit 2031</t>
  </si>
  <si>
    <t>DK0007800148</t>
  </si>
  <si>
    <t>3,5% BRFkredit GFRO</t>
  </si>
  <si>
    <t>DK0009395527</t>
  </si>
  <si>
    <t>1% BRFkredit 321S Okt 2028</t>
  </si>
  <si>
    <t>Capital Center S</t>
  </si>
  <si>
    <t>Level 1A</t>
  </si>
  <si>
    <t>DK0009404964</t>
  </si>
  <si>
    <t>1% 321.S.ok.31 RF</t>
  </si>
  <si>
    <t>DK0009397143</t>
  </si>
  <si>
    <t>1 pc 321.S.ok.29 RF</t>
  </si>
  <si>
    <t>DK0009399511</t>
  </si>
  <si>
    <t>1 pct 321.S.ok.30 RF</t>
  </si>
  <si>
    <t>DK0009406902</t>
  </si>
  <si>
    <t>1% 321.S.ok.32 RF</t>
  </si>
  <si>
    <t>DK0009395444</t>
  </si>
  <si>
    <t>1% BRFkredit 321S Okt 2027</t>
  </si>
  <si>
    <t>DK0009395287</t>
  </si>
  <si>
    <t>1% BRFkredit 321S Okt 2025</t>
  </si>
  <si>
    <t>DK0009395360</t>
  </si>
  <si>
    <t>1% BRFkredit 321S Okt 2026</t>
  </si>
  <si>
    <t>DK0009395014</t>
  </si>
  <si>
    <t>1% BRFkredit 321S Okt 2024</t>
  </si>
  <si>
    <t>DK0009412637</t>
  </si>
  <si>
    <t>1% 321.S.ok.33 RF</t>
  </si>
  <si>
    <t>DK0009344293</t>
  </si>
  <si>
    <t>9% BRFkredit 111C 2026</t>
  </si>
  <si>
    <t>DK0007802003</t>
  </si>
  <si>
    <t>6% BRFkredit 2030</t>
  </si>
  <si>
    <t>DK0009344459</t>
  </si>
  <si>
    <t>10% BRFkredit 111C 2026</t>
  </si>
  <si>
    <t>DK0009342248</t>
  </si>
  <si>
    <t>9% BRFkredit 48S 3A 2025</t>
  </si>
  <si>
    <t>ISIN</t>
  </si>
  <si>
    <t>Calculation date</t>
  </si>
  <si>
    <t>Cupon date</t>
  </si>
  <si>
    <t>Prepayments, rate calculated</t>
  </si>
  <si>
    <t>Modified Circ. vol.</t>
  </si>
  <si>
    <t>Circulating vol.</t>
  </si>
</sst>
</file>

<file path=xl/styles.xml><?xml version="1.0" encoding="utf-8"?>
<styleSheet xmlns="http://schemas.openxmlformats.org/spreadsheetml/2006/main">
  <numFmts count="3">
    <numFmt numFmtId="164" formatCode="#,#0.00"/>
    <numFmt numFmtId="165" formatCode="dd-MM-yyyy"/>
    <numFmt numFmtId="166" formatCode="#,##0;(- #,##0)"/>
  </numFmts>
  <fonts count="3">
    <font>
      <sz val="11"/>
      <name val="Calibri"/>
    </font>
    <font>
      <b/>
      <sz val="11"/>
      <color rgb="FFFFFFFF" tint="0"/>
      <name val="Calibri"/>
    </font>
    <font>
      <u/>
      <sz val="11"/>
      <color rgb="FF0000FF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682B4" tint="0"/>
      </patternFill>
    </fill>
  </fills>
  <borders count="1">
    <border>
      <left/>
      <right/>
      <top/>
      <bottom/>
      <diagonal/>
    </border>
  </borders>
  <cellStyleXfs count="2">
    <xf numFmtId="0" fontId="0"/>
    <xf numFmtId="0" fontId="2"/>
  </cellStyleXfs>
  <cellXfs count="6">
    <xf numFmtId="0" fontId="0"/>
    <xf numFmtId="0" applyNumberFormat="1" fontId="2" applyFont="1" xfId="1"/>
    <xf numFmtId="164" applyNumberFormat="1" fontId="0" applyFont="1" xfId="0"/>
    <xf numFmtId="165" applyNumberFormat="1" fontId="0" applyFont="1" xfId="0"/>
    <xf numFmtId="166" applyNumberFormat="1" fontId="0" applyFont="1" xfId="0"/>
    <xf numFmtId="0" applyNumberFormat="1" fontId="1" applyFont="1" fillId="2" applyFill="1" xfId="0"/>
  </cellXfs>
  <cellStyles count="2">
    <cellStyle name="Normal" xfId="0" builtinId="0"/>
    <cellStyle name="HyperLink" xfId="1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S211">
  <autoFilter ref="A2:S211"/>
  <tableColumns count="19">
    <tableColumn id="1" name="Isin"/>
    <tableColumn id="2" name="Name"/>
    <tableColumn id="3" name="Capital Center"/>
    <tableColumn id="4" name="Type"/>
    <tableColumn id="5" name="Rating"/>
    <tableColumn id="6" name="Currency"/>
    <tableColumn id="7" name="Coupon"/>
    <tableColumn id="8" name="Maturity Date"/>
    <tableColumn id="9" name="Volume Circulating (Base Currency)"/>
    <tableColumn id="10" name="First Issuing Date"/>
    <tableColumn id="11" name="Last Issuing Date"/>
    <tableColumn id="12" name="Coupon Type"/>
    <tableColumn id="13" name="Callability"/>
    <tableColumn id="14" name="Amortisation"/>
    <tableColumn id="15" name="Volume Circulating (DKK)*"/>
    <tableColumn id="16" name="Drawing Rates"/>
    <tableColumn id="17" name="Bond Payment Date"/>
    <tableColumn id="18" name="Final Terms"/>
    <tableColumn id="19" name="LCR Leve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F4181">
  <autoFilter ref="A2:F4181"/>
  <tableColumns count="6">
    <tableColumn id="1" name="ISIN"/>
    <tableColumn id="2" name="Calculation date"/>
    <tableColumn id="3" name="Cupon date"/>
    <tableColumn id="4" name="Prepayments, rate calculated"/>
    <tableColumn id="5" name="Modified Circ. vol."/>
    <tableColumn id="6" name="Circulating vol."/>
  </tableColumns>
  <tableStyleInfo name="TableStyleMedium2" showFirstColumn="0" showLastColumn="0" showRowStripes="1" showColumnStripes="0"/>
</tabl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hyperlink" Target="https://www.jyskerealkredit.dk/wps/wcm/connect/brf/2dece6cd-9c1d-4324-80b8-d96407f1f349/DK0009391534.pdf?MOD=AJPERES" TargetMode="External"/><Relationship Id="rId3" Type="http://schemas.openxmlformats.org/officeDocument/2006/relationships/hyperlink" Target="https://www.jyskerealkredit.dk/wps/wcm/connect/brf/7a030661-e518-4919-a5b2-acae29487207/DK0009411829+-+Endelige+vilk%C3%A5r+serie+1+321.E.ok.24+IT1.pdf?MOD=AJPERES" TargetMode="External"/><Relationship Id="rId4" Type="http://schemas.openxmlformats.org/officeDocument/2006/relationships/hyperlink" Target="https://www.jyskerealkredit.dk/wps/wcm/connect/brf/43061d43-977f-4aa5-815f-0907e07bf783/Endelige+vilk%C3%A5r+serie+321.E+-+DK0009391377+1%25321.E.ap.26+RF.pdf?MOD=AJPERES" TargetMode="External"/><Relationship Id="rId5" Type="http://schemas.openxmlformats.org/officeDocument/2006/relationships/hyperlink" Target="https://www.jyskerealkredit.dk/wps/wcm/connect/brf/6e1d2bfa-0dea-49c5-b18c-65d9ca1d45ae/DK0009412041+-+Endelige+vilk%C3%A5r+serie+1+321.E.25+IT1.pdf?MOD=AJPERES" TargetMode="External"/><Relationship Id="rId6" Type="http://schemas.openxmlformats.org/officeDocument/2006/relationships/hyperlink" Target="https://www.jyskerealkredit.dk/wps/wcm/connect/brf/ce5f84e4-2994-4646-9c03-0fdc85aee6b2/DK0009405938+-+Endelige+vilk%C3%A5r+serie+422.E.OA+Cb3+ju25+RF.pdf?MOD=AJPERES" TargetMode="External"/><Relationship Id="rId7" Type="http://schemas.openxmlformats.org/officeDocument/2006/relationships/hyperlink" Target="https://www.jyskerealkredit.dk/wps/wcm/connect/brf/cee8c76a-f822-4b79-ae02-87b5d3d695f7/Endelige+vilk%C3%A5r+serie+321.E+-+DK0009391294+1%25321.E.ap.25+RF.pdf?MOD=AJPERES" TargetMode="External"/><Relationship Id="rId8" Type="http://schemas.openxmlformats.org/officeDocument/2006/relationships/hyperlink" Target="https://www.jyskerealkredit.dk/wps/wcm/connect/brf/19331da9-9864-43a5-ab6f-1e60795c71e4/DK0009412207+-+Endelige+vilk%C3%A5r+serie+422.E.OA+Cb3+ju.27+RF+incl.+till%C3%A6g.pdf?MOD=AJPERES" TargetMode="External"/><Relationship Id="rId9" Type="http://schemas.openxmlformats.org/officeDocument/2006/relationships/hyperlink" Target="https://www.jyskerealkredit.dk/wps/wcm/connect/brf/3d2d1e96-11e3-44ae-b024-6263bfc0ec7e/Endelige+vilk%C3%A5r+serie+1+pct+411.E+OA+50+-+DK0009397739.pdf?MOD=AJPERES" TargetMode="External"/><Relationship Id="rId10" Type="http://schemas.openxmlformats.org/officeDocument/2006/relationships/hyperlink" Target="https://www.jyskerealkredit.dk/wps/wcm/connect/brf/73d8db85-a9fe-4370-aa22-300d91a2628b/Endelige+vilk%C3%A5r+serie+1+pct+111.E+50+-+DK0009397069.pdf?MOD=AJPERES" TargetMode="External"/><Relationship Id="rId11" Type="http://schemas.openxmlformats.org/officeDocument/2006/relationships/hyperlink" Target="https://www.jyskerealkredit.dk/wps/wcm/connect/brf/0f2da99b-f4a6-4499-9ad6-14c63bab4fe4/DK0009403560+-+Endelige+vilk%C3%A5r+serie+422.E.OA+Cb3+ju24+RF.pdf?MOD=AJPERES" TargetMode="External"/><Relationship Id="rId12" Type="http://schemas.openxmlformats.org/officeDocument/2006/relationships/hyperlink" Target="https://www.jyskerealkredit.dk/wps/wcm/connect/brf/2893d634-6af7-4621-bb68-a7665fcaacdf/Endelige+vilk%C3%A5r+serie+1+pct+321.E.ap.29+RF+-+DK0009395956.pdf?MOD=AJPERES" TargetMode="External"/><Relationship Id="rId13" Type="http://schemas.openxmlformats.org/officeDocument/2006/relationships/hyperlink" Target="https://www.jyskerealkredit.dk/wps/wcm/connect/brf/a3b962eb-33f3-4928-870e-3c4723e154ac/DK0009405425+-+Endelige+vilk%C3%A5r+serie+G-422.E.OA+Cb3+ju25+RF.pdf?MOD=AJPERES" TargetMode="External"/><Relationship Id="rId14" Type="http://schemas.openxmlformats.org/officeDocument/2006/relationships/hyperlink" Target="https://www.jyskerealkredit.dk/wps/wcm/connect/brf/cad63240-d50f-4298-8d1e-0684dd6799e3/DK0009409922+-+Endelige+vilk%C3%A5r+serie+5+111.E+56.pdf?MOD=AJPERES" TargetMode="External"/><Relationship Id="rId15" Type="http://schemas.openxmlformats.org/officeDocument/2006/relationships/hyperlink" Target="https://www.jyskerealkredit.dk/wps/wcm/connect/brf/e2ea89d0-2704-4be4-b58a-85b6d91daa8e/Endelige+vilk%C3%A5r+serie+0%2C5+pct+111.E+50+-+DK0009398976.pdf?MOD=AJPERES" TargetMode="External"/><Relationship Id="rId16" Type="http://schemas.openxmlformats.org/officeDocument/2006/relationships/hyperlink" Target="https://www.jyskerealkredit.dk/wps/wcm/connect/brf/c0cd7881-fd6c-49a9-837b-63f4061759aa/DK0009408528+-+Endelige+vilk%C3%A5r+serie+422.E.OA+Cb3+ju26+RF+-+%28basisprospekt+2022%29.pdf?MOD=AJPERES" TargetMode="External"/><Relationship Id="rId17" Type="http://schemas.openxmlformats.org/officeDocument/2006/relationships/hyperlink" Target="https://www.jyskerealkredit.dk/wps/wcm/connect/brf/0404e739-5a74-4cc0-85a9-40df143a2c2a/Endelige+vilk%C3%A5r+serie+1pct+321.E.ap+2028+RF+-+DK0009393316.pdf?MOD=AJPERES" TargetMode="External"/><Relationship Id="rId18" Type="http://schemas.openxmlformats.org/officeDocument/2006/relationships/hyperlink" Target="https://www.jyskerealkredit.dk/wps/wcm/connect/brf/82f6e82d-d329-42e6-998f-84d63af57728/DK0009409419+-+Endelige+vilk%C3%A5r+serie+5+411.E.OA.56.pdf?MOD=AJPERES" TargetMode="External"/><Relationship Id="rId19" Type="http://schemas.openxmlformats.org/officeDocument/2006/relationships/hyperlink" Target="https://www.jyskerealkredit.dk/wps/wcm/connect/brf/fed98f6a-0988-423c-9976-2452273847a7/DK0009399941+-+Endelige+vilk%C3%A5r+serie+1+111.E+53.pdf?MOD=AJPERES" TargetMode="External"/><Relationship Id="rId20" Type="http://schemas.openxmlformats.org/officeDocument/2006/relationships/hyperlink" Target="https://www.jyskerealkredit.dk/wps/wcm/connect/brf/548953ff-3a8d-4a8d-9e95-462377697b21/DK0009403131+-+Endelige+vilk%C3%A5r+serie+1+411.E.OA+53.pdf?MOD=AJPERES" TargetMode="External"/><Relationship Id="rId21" Type="http://schemas.openxmlformats.org/officeDocument/2006/relationships/hyperlink" Target="https://www.jyskerealkredit.dk/wps/wcm/connect/brf/f9127474-b451-42e9-8b21-c7b48470d981/DK0009412397+-+Endelige+vilk%C3%A5r+serie+G-422.E.OA+Cb3+ju.27+RF+incl.+till%C3%A6g.pdf?MOD=AJPERES" TargetMode="External"/><Relationship Id="rId22" Type="http://schemas.openxmlformats.org/officeDocument/2006/relationships/hyperlink" Target="https://www.jyskerealkredit.dk/wps/wcm/connect/brf/bc8f3441-938d-4ce9-b0cd-65a523fcd910/Endelige+vilk%C3%A5r+serie+0%2C5+pct+111.E+40+-+DK0009397812.pdf?MOD=AJPERES" TargetMode="External"/><Relationship Id="rId23" Type="http://schemas.openxmlformats.org/officeDocument/2006/relationships/hyperlink" Target="https://www.jyskerealkredit.dk/wps/wcm/connect/brf/31912f66-6822-4df2-a6e1-4a2e74d64652/Endelige+vilk%C3%A5r+serie+1pct+321.E.ok.25+RF+-+DK0009399438.pdf?MOD=AJPERES" TargetMode="External"/><Relationship Id="rId24" Type="http://schemas.openxmlformats.org/officeDocument/2006/relationships/hyperlink" Target="https://www.jyskerealkredit.dk/wps/wcm/connect/brf/b6e3dff8-5afa-4b33-9a6f-6b5c59999ce7/DK0009403727+-+Endelige+vilk%C3%A5r+serie+1.5+411.E.OA+53.pdf?MOD=AJPERES" TargetMode="External"/><Relationship Id="rId25" Type="http://schemas.openxmlformats.org/officeDocument/2006/relationships/hyperlink" Target="https://www.jyskerealkredit.dk/wps/wcm/connect/brf/3668f560-75c7-47a3-9b00-c62a4f566343/DK0009403644+-+Endelige+vilk%C3%A5r+serie+1.5+111.E+53.pdf?MOD=AJPERES" TargetMode="External"/><Relationship Id="rId26" Type="http://schemas.openxmlformats.org/officeDocument/2006/relationships/hyperlink" Target="https://www.jyskerealkredit.dk/wps/wcm/connect/brf/fd2f068f-1f3e-490b-93ba-2fe25de84376/Endelige+vilk%C3%A5r+serie+1+pct+321.E.ok.24+RF+-+DK0009398620.pdf?MOD=AJPERES" TargetMode="External"/><Relationship Id="rId27" Type="http://schemas.openxmlformats.org/officeDocument/2006/relationships/hyperlink" Target="https://www.jyskerealkredit.dk/wps/wcm/connect/brf/299f8334-ff98-49e6-a4cd-a6d7fc326cee/DK0009399867+-+Endelige+vilk%C3%A5r+serie+0.5+111.E+53.pdf?MOD=AJPERES" TargetMode="External"/><Relationship Id="rId28" Type="http://schemas.openxmlformats.org/officeDocument/2006/relationships/hyperlink" Target="https://www.jyskerealkredit.dk/wps/wcm/connect/brf/b712d9ad-54aa-4ab3-b91d-5f34df0ae3bb/DK0009409252+-+Endelige+vilk%C3%A5r+serie+4+111.E+53.pdf?MOD=AJPERES" TargetMode="External"/><Relationship Id="rId29" Type="http://schemas.openxmlformats.org/officeDocument/2006/relationships/hyperlink" Target="https://www.jyskerealkredit.dk/wps/wcm/connect/brf/d88a265d-fed3-48ef-9bbb-e7c65256f381/Endelige+vilk%C3%A5r+serie+0%2C5+pct+411.E+OA+50+-+DK0009399008.pdf?MOD=AJPERES" TargetMode="External"/><Relationship Id="rId30" Type="http://schemas.openxmlformats.org/officeDocument/2006/relationships/hyperlink" Target="https://www.jyskerealkredit.dk/wps/wcm/connect/brf/3b1d042c-c6ec-4948-ad6e-5dbd573087fe/DK0009393746.pdf?MOD=AJPERES" TargetMode="External"/><Relationship Id="rId31" Type="http://schemas.openxmlformats.org/officeDocument/2006/relationships/hyperlink" Target="https://www.jyskerealkredit.dk/wps/wcm/connect/brf/f04e71bf-36f6-480b-8007-fe91d64bd8de/DK0009408601+-+Endelige+vilk%C3%A5r+serie+G422.E.OA+Cb3+ju25+RF+-+%28basisprospekt+2022%29.pdf?MOD=AJPERES" TargetMode="External"/><Relationship Id="rId32" Type="http://schemas.openxmlformats.org/officeDocument/2006/relationships/hyperlink" Target="https://www.jyskerealkredit.dk/wps/wcm/connect/brf/8881061f-2f69-4c84-a4ea-79b42ba89622/DK0009409179+-+Endelige+vilk%C3%A5r+serie+4+411.E.OA+53.pdf?MOD=AJPERES" TargetMode="External"/><Relationship Id="rId33" Type="http://schemas.openxmlformats.org/officeDocument/2006/relationships/hyperlink" Target="https://www.jyskerealkredit.dk/wps/wcm/connect/brf/8ce439a9-f3ba-403c-910a-1d35ddcaa8c6/DK0009413528+-+Endelige+vilk%C3%A5r+serie+4+111.E+56.pdf?MOD=AJPERES" TargetMode="External"/><Relationship Id="rId34" Type="http://schemas.openxmlformats.org/officeDocument/2006/relationships/hyperlink" Target="https://www.jyskerealkredit.dk/wps/wcm/connect/brf/82df3bf5-d880-4be4-a963-3a7c888106ae/DK0009407470+-+Endelige+vilk%C3%A5r+serie+2%2C5+111.E+53.pdf?MOD=AJPERES" TargetMode="External"/><Relationship Id="rId35" Type="http://schemas.openxmlformats.org/officeDocument/2006/relationships/hyperlink" Target="https://www.jyskerealkredit.dk/wps/wcm/connect/brf/7874c793-6edf-49c0-bca9-90bfb393a776/DK0009406746+-+Endelige+vilk%C3%A5r+serie+2+411.E.OA+53.pdf?MOD=AJPERES" TargetMode="External"/><Relationship Id="rId36" Type="http://schemas.openxmlformats.org/officeDocument/2006/relationships/hyperlink" Target="https://www.jyskerealkredit.dk/wps/wcm/connect/brf/bc2a4bbe-33b7-45de-8b48-f42ebb1f8af0/DK0009387698.pdf?MOD=AJPERES" TargetMode="External"/><Relationship Id="rId37" Type="http://schemas.openxmlformats.org/officeDocument/2006/relationships/hyperlink" Target="https://www.jyskerealkredit.dk/wps/wcm/connect/brf/5a91b8e3-9451-40a9-993e-7f4990659cee/DK0009410342+-+Endelige+vilk%C3%A5r+serie+5+111.E+46.pdf?MOD=AJPERES" TargetMode="External"/><Relationship Id="rId38" Type="http://schemas.openxmlformats.org/officeDocument/2006/relationships/hyperlink" Target="https://www.jyskerealkredit.dk/wps/wcm/connect/brf/9c44f029-256c-4988-ae91-336a109cd96f/DK0009412710+-+Endelige+vilk%C3%A5r+serie+1+321.E.ap.25+IT1.pdf?MOD=AJPERES" TargetMode="External"/><Relationship Id="rId39" Type="http://schemas.openxmlformats.org/officeDocument/2006/relationships/hyperlink" Target="https://www.jyskerealkredit.dk/wps/wcm/connect/brf/59cefe6c-2ed3-4506-9cc5-7e6d356f0aad/Endelige+vilk%C3%A5r+serie+1+pct+321.E.ap.30+RF+-+DK0009398380.pdf?MOD=AJPERES" TargetMode="External"/><Relationship Id="rId40" Type="http://schemas.openxmlformats.org/officeDocument/2006/relationships/hyperlink" Target="https://www.jyskerealkredit.dk/wps/wcm/connect/brf/9057b3f1-ce8a-4aec-b48c-eb9878c03a1c/DK0009399784+-+Endelige+vilk%C3%A5r+serie+0.5+111.E+43.pdf?MOD=AJPERES" TargetMode="External"/><Relationship Id="rId41" Type="http://schemas.openxmlformats.org/officeDocument/2006/relationships/hyperlink" Target="https://www.jyskerealkredit.dk/wps/wcm/connect/brf/c5ee95a1-4aa1-41bf-bcf5-076cdd97e9eb/Endelige+vilk%C3%A5r+serie+1%2C5+pct+411.E.OA+50+-+DK0009396681.pdf?MOD=AJPERES" TargetMode="External"/><Relationship Id="rId42" Type="http://schemas.openxmlformats.org/officeDocument/2006/relationships/hyperlink" Target="https://www.jyskerealkredit.dk/wps/wcm/connect/brf/ab8f0f81-4b18-4ade-97b7-4f5112c68621/DK0009405508+-+Endelige+vilk%C3%A5r+serie+1%2C5+411.E.OA30+53.pdf?MOD=AJPERES" TargetMode="External"/><Relationship Id="rId43" Type="http://schemas.openxmlformats.org/officeDocument/2006/relationships/hyperlink" Target="https://www.jyskerealkredit.dk/wps/wcm/connect/brf/b8da9b36-c947-4a14-9f38-41569eaf439a/DK0009405185+-+Endelige+vilk%C3%A5r+serie+1+411.E.OA30+53.pdf?MOD=AJPERES" TargetMode="External"/><Relationship Id="rId44" Type="http://schemas.openxmlformats.org/officeDocument/2006/relationships/hyperlink" Target="https://www.jyskerealkredit.dk/wps/wcm/connect/brf/cf71a993-eac6-498c-9be9-b494b2e1b2ff/DK0009406076+-+Endelige+vilk%C3%A5r+serie+2+411.E.OA30+53.pdf?MOD=AJPERES" TargetMode="External"/><Relationship Id="rId45" Type="http://schemas.openxmlformats.org/officeDocument/2006/relationships/hyperlink" Target="https://www.jyskerealkredit.dk/wps/wcm/connect/brf/c41b7c91-afda-45d5-81ee-5724f685c92d/DK0009408288+-+Endelige+vilk%C3%A5r+serie+3+111.E+53.pdf?MOD=AJPERES" TargetMode="External"/><Relationship Id="rId46" Type="http://schemas.openxmlformats.org/officeDocument/2006/relationships/hyperlink" Target="https://www.jyskerealkredit.dk/wps/wcm/connect/brf/1fc5800d-35c7-436b-a7c9-80281990bdd0/Endelige+vilk%C3%A5r+serie+0+pct+111.E+40+-+DK0009399198.pdf?MOD=AJPERES" TargetMode="External"/><Relationship Id="rId47" Type="http://schemas.openxmlformats.org/officeDocument/2006/relationships/hyperlink" Target="https://www.jyskerealkredit.dk/wps/wcm/connect/brf/e42adda4-e2e8-4add-878d-f460531a18b5/DK0009392425.pdf?MOD=AJPERES" TargetMode="External"/><Relationship Id="rId48" Type="http://schemas.openxmlformats.org/officeDocument/2006/relationships/hyperlink" Target="https://www.jyskerealkredit.dk/wps/wcm/connect/brf/524b8aaa-5d76-4b87-9fe4-c9091327f61f/DK0009387771.pdf?MOD=AJPERES" TargetMode="External"/><Relationship Id="rId49" Type="http://schemas.openxmlformats.org/officeDocument/2006/relationships/hyperlink" Target="https://www.jyskerealkredit.dk/wps/wcm/connect/brf/6b928503-a4b9-43e6-97d2-08a89cbbf2f1/DK0009405698+-+Endelige+vilk%C3%A5r+serie+1+111.E+43.pdf?MOD=AJPERES" TargetMode="External"/><Relationship Id="rId50" Type="http://schemas.openxmlformats.org/officeDocument/2006/relationships/hyperlink" Target="https://www.jyskerealkredit.dk/wps/wcm/connect/brf/61a928cd-3a57-4a15-b55c-5724f9bae119/Endelige+vilk%C3%A5r+serie+0%2C5+pct+111.E+35+-+DK0009396921.pdf?MOD=AJPERES" TargetMode="External"/><Relationship Id="rId51" Type="http://schemas.openxmlformats.org/officeDocument/2006/relationships/hyperlink" Target="https://www.jyskerealkredit.dk/wps/wcm/connect/brf/39da2cfe-2795-4c4b-a1b0-59abd1536ab0/DK0009407397+-+Endelige+vilk%C3%A5r+serie+2%2C5+411.E.OA+53.pdf?MOD=AJPERES" TargetMode="External"/><Relationship Id="rId52" Type="http://schemas.openxmlformats.org/officeDocument/2006/relationships/hyperlink" Target="https://www.jyskerealkredit.dk/wps/wcm/connect/brf/0999d30e-1166-452a-91d2-155bcfca9945/DK0009408015+-+Endelige+vilk%C3%A5r+serie+3+411.E.OA+53.pdf?MOD=AJPERES" TargetMode="External"/><Relationship Id="rId53" Type="http://schemas.openxmlformats.org/officeDocument/2006/relationships/hyperlink" Target="https://www.jyskerealkredit.dk/wps/wcm/connect/brf/69e030cd-79b2-4889-9b29-a08fb16506b9/DK0009409849+-+Endelige+vilk%C3%A5r+serie+1+321.E.ap.25+IT2.pdf?MOD=AJPERES" TargetMode="External"/><Relationship Id="rId54" Type="http://schemas.openxmlformats.org/officeDocument/2006/relationships/hyperlink" Target="https://www.jyskerealkredit.dk/wps/wcm/connect/brf/95308f56-662c-45a2-851c-79d1f75e4abb/DK0009393902.pdf?MOD=AJPERES" TargetMode="External"/><Relationship Id="rId55" Type="http://schemas.openxmlformats.org/officeDocument/2006/relationships/hyperlink" Target="https://www.jyskerealkredit.dk/wps/wcm/connect/brf/14499800-dde4-4a90-87b7-53b76e05413e/DK0009413601+-+Endelige+vilk%C3%A5r+serie+4+411.E.OA+56.pdf?MOD=AJPERES" TargetMode="External"/><Relationship Id="rId56" Type="http://schemas.openxmlformats.org/officeDocument/2006/relationships/hyperlink" Target="https://www.jyskerealkredit.dk/wps/wcm/connect/brf/30a7c4ef-5768-41b3-90a3-2dede3003a13/DK0009404378+-+Endelige+vilk%C3%A5r+serie+1+321.E.ap.31+RF.pdf?MOD=AJPERES" TargetMode="External"/><Relationship Id="rId57" Type="http://schemas.openxmlformats.org/officeDocument/2006/relationships/hyperlink" Target="https://www.jyskerealkredit.dk/wps/wcm/connect/brf/82d38cf7-44dc-46ed-b0b5-37c02271c1ba/DK0009412983+-+Endelige+vilk%C3%A5r+serie+1+321.E.ap.26+IT2.pdf?MOD=AJPERES" TargetMode="External"/><Relationship Id="rId58" Type="http://schemas.openxmlformats.org/officeDocument/2006/relationships/hyperlink" Target="https://www.jyskerealkredit.dk/wps/wcm/connect/brf/cc201c42-5c89-43ec-a298-bf28c4735de6/DK0009392342.pdf?MOD=AJPERES" TargetMode="External"/><Relationship Id="rId59" Type="http://schemas.openxmlformats.org/officeDocument/2006/relationships/hyperlink" Target="https://www.jyskerealkredit.dk/wps/wcm/connect/brf/0a86f138-fc82-4bfe-9e49-c72829a97749/DK0009409336+-+Endelige+vilk%C3%A5r+serie+5+411.E.OA30.56.pdf?MOD=AJPERES" TargetMode="External"/><Relationship Id="rId60" Type="http://schemas.openxmlformats.org/officeDocument/2006/relationships/hyperlink" Target="https://www.jyskerealkredit.dk/wps/wcm/connect/brf/e3d9d9db-c1b9-4491-a139-790936d84a5c/DK0009412553+-+Final+terms+series+GCB+3.25+321.E.EUR+JUL30+RF.pdf?MOD=AJPERES" TargetMode="External"/><Relationship Id="rId61" Type="http://schemas.openxmlformats.org/officeDocument/2006/relationships/hyperlink" Target="https://www.jyskerealkredit.dk/wps/wcm/connect/brf/9c1e633c-e591-4566-af6c-2a3b9a05ea11/DK0009414336+-+Final+terms+series+GCB+coupon+321.E.EUR+APR31+RF+.pdf?MOD=AJPERES" TargetMode="External"/><Relationship Id="rId62" Type="http://schemas.openxmlformats.org/officeDocument/2006/relationships/hyperlink" Target="https://www.jyskerealkredit.dk/wps/wcm/connect/brf/f2cfd6b5-fec9-4ec5-99c9-6fffdd21c7d3/BRFKredit_Final_terms_XS1514010310.pdf?MOD=AJPERES" TargetMode="External"/><Relationship Id="rId63" Type="http://schemas.openxmlformats.org/officeDocument/2006/relationships/hyperlink" Target="https://www.jyskerealkredit.dk/wps/wcm/connect/brf/91cde53f-63e2-4552-a60a-59923c467978/DK0009413791+-+Endelige+vilk%C3%A5r+serie+1+111.E+56.pdf?MOD=AJPERES" TargetMode="External"/><Relationship Id="rId64" Type="http://schemas.openxmlformats.org/officeDocument/2006/relationships/hyperlink" Target="https://www.jyskerealkredit.dk/wps/wcm/connect/brf/6d9065a1-ae3d-49d0-9a14-daed74e9c122/DK0009404535+-+Endelige+vilk%C3%A5r+serie+0%2C5+411.E.OA+53.pdf?MOD=AJPERES" TargetMode="External"/><Relationship Id="rId65" Type="http://schemas.openxmlformats.org/officeDocument/2006/relationships/hyperlink" Target="https://www.jyskerealkredit.dk/wps/wcm/connect/brf/dc05cf95-f0c0-4eff-80fd-56245d4733f2/DK0009386617.pdf?MOD=AJPERES" TargetMode="External"/><Relationship Id="rId66" Type="http://schemas.openxmlformats.org/officeDocument/2006/relationships/hyperlink" Target="https://www.jyskerealkredit.dk/wps/wcm/connect/brf/586d0595-1e76-4e37-b306-bcb97ba73525/DK0009404022+-+Endelige+vilk%C3%A5r+serie+0+111.E+38.pdf?MOD=AJPERES" TargetMode="External"/><Relationship Id="rId67" Type="http://schemas.openxmlformats.org/officeDocument/2006/relationships/hyperlink" Target="https://www.jyskerealkredit.dk/wps/wcm/connect/brf/08be7fab-5172-4694-b5fa-29773b77ea3e/DK0009411746+-+Endelige+vilk%C3%A5r+serie+1+321.E.ju.24+RF.pdf?MOD=AJPERES" TargetMode="External"/><Relationship Id="rId68" Type="http://schemas.openxmlformats.org/officeDocument/2006/relationships/hyperlink" Target="https://www.jyskerealkredit.dk/wps/wcm/connect/brf/7399a644-d903-4dbd-88e0-0aeb599185f0/Endelige+vilk%C3%A5r+serie+0+pct+111.E+30+-+DK0009396764.pdf?MOD=AJPERES" TargetMode="External"/><Relationship Id="rId69" Type="http://schemas.openxmlformats.org/officeDocument/2006/relationships/hyperlink" Target="https://www.jyskerealkredit.dk/wps/wcm/connect/brf/a2ab200d-9413-423e-a33a-c9c0dd10ec95/DK0009410268+-+Endelige+vilk%C3%A5r+serie+4+111.E+46.pdf?MOD=AJPERES" TargetMode="External"/><Relationship Id="rId70" Type="http://schemas.openxmlformats.org/officeDocument/2006/relationships/hyperlink" Target="https://www.jyskerealkredit.dk/wps/wcm/connect/brf/2b9307d0-fc03-426a-be45-16b43e3ba912/DK0009410425+-+Endelige+vilk%C3%A5r+serie+6+111.E+56.pdf?MOD=AJPERES" TargetMode="External"/><Relationship Id="rId71" Type="http://schemas.openxmlformats.org/officeDocument/2006/relationships/hyperlink" Target="https://www.jyskerealkredit.dk/wps/wcm/connect/brf/c8bd8860-b9bc-4249-87fd-24ca892a87c5/DK0009408791+-+Endelige+vilk%C3%A5r+serie+3%2C5+411.E.OA+53.pdf?MOD=AJPERES" TargetMode="External"/><Relationship Id="rId72" Type="http://schemas.openxmlformats.org/officeDocument/2006/relationships/hyperlink" Target="https://www.jyskerealkredit.dk/wps/wcm/connect/brf/00ac5455-1565-409c-8c41-c82d10207317/Endelige+vilk%C3%A5r+serie+411.E+%282%25+50OA+DK0009392854%29.pdf?MOD=AJPERES" TargetMode="External"/><Relationship Id="rId73" Type="http://schemas.openxmlformats.org/officeDocument/2006/relationships/hyperlink" Target="https://www.jyskerealkredit.dk/wps/wcm/connect/brf/df07b474-a272-43a0-ba0d-b676d2906e68/DK0009382707.pdf?MOD=AJPERES" TargetMode="External"/><Relationship Id="rId74" Type="http://schemas.openxmlformats.org/officeDocument/2006/relationships/hyperlink" Target="https://www.jyskerealkredit.dk/wps/wcm/connect/brf/58024ce6-51df-4b67-bb2b-63263a4ba620/DK0009410508+-+Endelige+vilk%C3%A5r+serie+6+411.E.OA+56.pdf?MOD=AJPERES" TargetMode="External"/><Relationship Id="rId75" Type="http://schemas.openxmlformats.org/officeDocument/2006/relationships/hyperlink" Target="https://www.jyskerealkredit.dk/wps/wcm/connect/brf/8c369c22-26f8-43e7-a5ac-898ba258c172/DK0009404618+-+Final+terms+series+GCB+321.E.EUR+OCT+27+RF+.pdf?MOD=AJPERES" TargetMode="External"/><Relationship Id="rId76" Type="http://schemas.openxmlformats.org/officeDocument/2006/relationships/hyperlink" Target="https://www.jyskerealkredit.dk/wps/wcm/connect/brf/8af1b524-07c2-43aa-bb5b-172586fbb773/DK0009410185+-+Final+terms+series+GCB+1.875+321EEUR+OCT29+RF.pdf?MOD=AJPERES" TargetMode="External"/><Relationship Id="rId77" Type="http://schemas.openxmlformats.org/officeDocument/2006/relationships/hyperlink" Target="https://www.jyskerealkredit.dk/wps/wcm/connect/brf/c72a3ddf-45e8-40c9-8f69-2e3cba642765/BRFKredit+Final+terms+XS1669866300.pdf?MOD=AJPERES" TargetMode="External"/><Relationship Id="rId78" Type="http://schemas.openxmlformats.org/officeDocument/2006/relationships/hyperlink" Target="https://www.jyskerealkredit.dk/wps/wcm/connect/brf/0a821584-dc3a-4fcb-adcf-81ade109996a/Jyske+Realkredit+Final+terms+GCB+321+E+EUR+APRIL+25+-+ISIN+XS1961126775.pdf?MOD=AJPERES" TargetMode="External"/><Relationship Id="rId79" Type="http://schemas.openxmlformats.org/officeDocument/2006/relationships/hyperlink" Target="https://www.jyskerealkredit.dk/wps/wcm/connect/brf/324d46b7-5618-4fbb-9bcc-8b89415e993e/DK0009387854.pdf?MOD=AJPERES" TargetMode="External"/><Relationship Id="rId80" Type="http://schemas.openxmlformats.org/officeDocument/2006/relationships/hyperlink" Target="https://www.jyskerealkredit.dk/wps/wcm/connect/brf/fe19fcba-efaf-4303-97fc-40eaa3fd19ce/DK0009387938.pdf?MOD=AJPERES" TargetMode="External"/><Relationship Id="rId81" Type="http://schemas.openxmlformats.org/officeDocument/2006/relationships/hyperlink" Target="https://www.jyskerealkredit.dk/wps/wcm/connect/brf/8a516d6b-fc74-434e-8c9e-f0dc1c950f60/DK0009403800+-+Endelige+vilk%C3%A5r+serie+0+111.E+33.pdf?MOD=AJPERES" TargetMode="External"/><Relationship Id="rId82" Type="http://schemas.openxmlformats.org/officeDocument/2006/relationships/hyperlink" Target="https://www.jyskerealkredit.dk/wps/wcm/connect/brf/26cfb36e-8f3b-4e66-963d-fb4b9ad260f8/DK0009389637.pdf?MOD=AJPERES" TargetMode="External"/><Relationship Id="rId83" Type="http://schemas.openxmlformats.org/officeDocument/2006/relationships/hyperlink" Target="https://www.jyskerealkredit.dk/wps/wcm/connect/brf/d26e38e9-888a-4419-8c58-1988b5acf358/DK0009406233+-+Endelige+vilk%C3%A5r+serie+1+321.E.ap.32+RF.pdf?MOD=AJPERES" TargetMode="External"/><Relationship Id="rId84" Type="http://schemas.openxmlformats.org/officeDocument/2006/relationships/hyperlink" Target="https://www.jyskerealkredit.dk/wps/wcm/connect/brf/73ed0201-e818-4afe-b8ac-b08c663fdcb7/DK0009405342+-+Endelige+vilk%C3%A5r+serie+0+111.E+43.pdf?MOD=AJPERES" TargetMode="External"/><Relationship Id="rId85" Type="http://schemas.openxmlformats.org/officeDocument/2006/relationships/hyperlink" Target="https://www.jyskerealkredit.dk/wps/wcm/connect/brf/440b8bd4-e03a-47ed-aa52-877c6f90b273/Endelige+vilk%C3%A5r+serie+-0%2C5+pct+111.E+30+-+DK0009398893.pdf?MOD=AJPERES" TargetMode="External"/><Relationship Id="rId86" Type="http://schemas.openxmlformats.org/officeDocument/2006/relationships/hyperlink" Target="https://www.jyskerealkredit.dk/wps/wcm/connect/brf/3704098b-3b9f-4dab-af04-ff62c2305579/DK0009407553+-+Endelige+vilk%C3%A5r+serie+2+111.E+43.pdf?MOD=AJPERES" TargetMode="External"/><Relationship Id="rId87" Type="http://schemas.openxmlformats.org/officeDocument/2006/relationships/hyperlink" Target="https://www.jyskerealkredit.dk/wps/wcm/connect/brf/2cc126ff-1ba7-4857-9fd1-2ec08051f0ed/DK0009392771.pdf?MOD=AJPERES" TargetMode="External"/><Relationship Id="rId88" Type="http://schemas.openxmlformats.org/officeDocument/2006/relationships/hyperlink" Target="https://www.jyskerealkredit.dk/wps/wcm/connect/brf/42ef9da1-6ede-4943-a87d-3af1aa2b1a56/DK0009408874+-+Endelige+vilk%C3%A5r+serie+3+111.E+43.pdf?MOD=AJPERES" TargetMode="External"/><Relationship Id="rId89" Type="http://schemas.openxmlformats.org/officeDocument/2006/relationships/hyperlink" Target="https://www.jyskerealkredit.dk/wps/wcm/connect/brf/e16ce820-0da1-4748-b1ce-3258c0a13477/DK0009381303.pdf?MOD=AJPERES" TargetMode="External"/><Relationship Id="rId90" Type="http://schemas.openxmlformats.org/officeDocument/2006/relationships/hyperlink" Target="https://www.jyskerealkredit.dk/wps/wcm/connect/brf/80e8a3e3-163e-4023-80f2-64704cc5368f/DK0009384323.pdf?MOD=AJPERES" TargetMode="External"/><Relationship Id="rId91" Type="http://schemas.openxmlformats.org/officeDocument/2006/relationships/hyperlink" Target="https://www.jyskerealkredit.dk/wps/wcm/connect/brf/a79c7525-82cc-4b70-8e5c-9f8deae9f31d/DK0009403990+-+Endelige+vilk%C3%A5r+serie+0%2C5+111.E+38.pdf?MOD=AJPERES" TargetMode="External"/><Relationship Id="rId92" Type="http://schemas.openxmlformats.org/officeDocument/2006/relationships/hyperlink" Target="https://www.jyskerealkredit.dk/wps/wcm/connect/brf/7ddedc70-49ad-4a33-ab1b-4f5df5de5717/DK0009407983+-+Endelige+vilk%C3%A5r+serie+3+411.E.OA30+53.pdf?MOD=AJPERES" TargetMode="External"/><Relationship Id="rId93" Type="http://schemas.openxmlformats.org/officeDocument/2006/relationships/hyperlink" Target="https://www.jyskerealkredit.dk/wps/wcm/connect/brf/047a1d58-b10d-43c9-9f8e-0b0a041c6ae1/DK0009388159.pdf?MOD=AJPERES" TargetMode="External"/><Relationship Id="rId94" Type="http://schemas.openxmlformats.org/officeDocument/2006/relationships/hyperlink" Target="https://www.jyskerealkredit.dk/wps/wcm/connect/brf/01b27d22-9605-41df-a3b7-508bb3dec3b1/DK0009407207+-+Endelige+vilk%C3%A5r+serie+2%2C5+411.E.OA30+53.pdf?MOD=AJPERES" TargetMode="External"/><Relationship Id="rId95" Type="http://schemas.openxmlformats.org/officeDocument/2006/relationships/hyperlink" Target="https://www.jyskerealkredit.dk/wps/wcm/connect/brf/13728026-d340-4275-abc9-e9c1d2416f37/DK0009404451+-+Endelige+vilk%C3%A5r+serie+-0%2C5+111.E+33.pdf?MOD=AJPERES" TargetMode="External"/><Relationship Id="rId96" Type="http://schemas.openxmlformats.org/officeDocument/2006/relationships/hyperlink" Target="https://www.jyskerealkredit.dk/wps/wcm/connect/brf/a52d2cd1-28bf-4546-aea6-5776222387ed/DK0009409096+-+Endelige+vilk%C3%A5r+serie+4+411.E.OA30+53.pdf?MOD=AJPERES" TargetMode="External"/><Relationship Id="rId97" Type="http://schemas.openxmlformats.org/officeDocument/2006/relationships/hyperlink" Target="https://www.jyskerealkredit.dk/wps/wcm/connect/brf/b0a5f1f5-6e0e-4ec0-839f-0618929d64e0/DK0009407124+-+Endelige+vilk%C3%A5r+serie+2+111.E+53.pdf?MOD=AJPERES" TargetMode="External"/><Relationship Id="rId98" Type="http://schemas.openxmlformats.org/officeDocument/2006/relationships/hyperlink" Target="https://www.jyskerealkredit.dk/wps/wcm/connect/brf/c2febfde-54f8-467b-a371-d655fdc31329/DK0009377897.pdf?MOD=AJPERES" TargetMode="External"/><Relationship Id="rId99" Type="http://schemas.openxmlformats.org/officeDocument/2006/relationships/hyperlink" Target="https://www.jyskerealkredit.dk/wps/wcm/connect/brf/a460cbf6-ce39-442f-9bc9-8d327d5bfb57/DK0009381576.pdf?MOD=AJPERES" TargetMode="External"/><Relationship Id="rId100" Type="http://schemas.openxmlformats.org/officeDocument/2006/relationships/hyperlink" Target="https://www.jyskerealkredit.dk/wps/wcm/connect/brf/2f83a72f-530d-420a-b1b8-cf95db18e070/DK0009413445+-+Endelige+vilk%C3%A5r+serie+3+111.E+36.pdf?MOD=AJPERES" TargetMode="External"/><Relationship Id="rId101" Type="http://schemas.openxmlformats.org/officeDocument/2006/relationships/hyperlink" Target="https://www.jyskerealkredit.dk/wps/wcm/connect/brf/8c50ebf0-1921-4429-8c2a-6a438038840f/DK0009392698.pdf?MOD=AJPERES" TargetMode="External"/><Relationship Id="rId102" Type="http://schemas.openxmlformats.org/officeDocument/2006/relationships/hyperlink" Target="https://www.jyskerealkredit.dk/wps/wcm/connect/brf/2b3d3866-a425-43ba-8baf-6d0bc8cd69af/DK0009376733.pdf?MOD=AJPERES" TargetMode="External"/><Relationship Id="rId103" Type="http://schemas.openxmlformats.org/officeDocument/2006/relationships/hyperlink" Target="https://www.jyskerealkredit.dk/wps/wcm/connect/brf/304dc1fd-cdff-4004-a75c-0ac4f514f402/DK0009408957+-+Endelige+vilk%C3%A5r+serie+2+111.E+33.pdf?MOD=AJPERES" TargetMode="External"/><Relationship Id="rId104" Type="http://schemas.openxmlformats.org/officeDocument/2006/relationships/hyperlink" Target="https://www.jyskerealkredit.dk/wps/wcm/connect/brf/1dff4bd6-005a-4903-87b2-263b005536a3/DK0009388076.pdf?MOD=AJPERES" TargetMode="External"/><Relationship Id="rId105" Type="http://schemas.openxmlformats.org/officeDocument/2006/relationships/hyperlink" Target="https://www.jyskerealkredit.dk/wps/wcm/connect/brf/9238cea7-50fa-44c9-800e-6f6abc469666/DK0009381147.pdf?MOD=AJPERES" TargetMode="External"/><Relationship Id="rId106" Type="http://schemas.openxmlformats.org/officeDocument/2006/relationships/hyperlink" Target="https://www.jyskerealkredit.dk/wps/wcm/connect/brf/5ee57a98-691f-4fe3-8756-c71d89c374fc/DK0009377624.pdf?MOD=AJPERES" TargetMode="External"/><Relationship Id="rId107" Type="http://schemas.openxmlformats.org/officeDocument/2006/relationships/hyperlink" Target="https://www.jyskerealkredit.dk/wps/wcm/connect/brf/36a48cc4-d19e-4bb0-9291-a835a1e62c9b/DK0009379679.pdf?MOD=AJPERES" TargetMode="External"/><Relationship Id="rId108" Type="http://schemas.openxmlformats.org/officeDocument/2006/relationships/hyperlink" Target="https://www.jyskerealkredit.dk/wps/wcm/connect/brf/4637d8cd-40f3-459e-a8c4-601d2856ef13/DK0009367070.pdf?MOD=AJPERES" TargetMode="External"/><Relationship Id="rId109" Type="http://schemas.openxmlformats.org/officeDocument/2006/relationships/hyperlink" Target="https://www.jyskerealkredit.dk/wps/wcm/connect/brf/1d7daded-2f8c-4ad7-8a47-c89f16e41362/DK0009381733.pdf?MOD=AJPERES" TargetMode="External"/><Relationship Id="rId110" Type="http://schemas.openxmlformats.org/officeDocument/2006/relationships/hyperlink" Target="https://www.jyskerealkredit.dk/wps/wcm/connect/brf/05bdc440-b81f-492c-8dcc-c16623fd8712/DK0009376816.pdf?MOD=AJPERES" TargetMode="External"/><Relationship Id="rId111" Type="http://schemas.openxmlformats.org/officeDocument/2006/relationships/hyperlink" Target="https://www.jyskerealkredit.dk/wps/wcm/connect/brf/f792d403-f0a3-41cc-818a-3e7912c9180a/DK0009407041+-+Endelige+vilk%C3%A5r+serie+1%2C5%25+111.E.43+-+%28basisprospekt+2021%29.pdf?MOD=AJPERES" TargetMode="External"/><Relationship Id="rId112" Type="http://schemas.openxmlformats.org/officeDocument/2006/relationships/hyperlink" Target="https://www.jyskerealkredit.dk/wps/wcm/connect/brf/3ec44b64-f361-42fc-a611-8c942d53758f/DK0009414419+-+Endelige+vilk%C3%A5r+serie+4+411.E.OA30+2056.pdf?MOD=AJPERES" TargetMode="External"/><Relationship Id="rId113" Type="http://schemas.openxmlformats.org/officeDocument/2006/relationships/hyperlink" Target="https://www.jyskerealkredit.dk/wps/wcm/connect/brf/ab24f060-dc32-4c20-a4d9-7eb6338e822c/DK0009377707.pdf?MOD=AJPERES" TargetMode="External"/><Relationship Id="rId114" Type="http://schemas.openxmlformats.org/officeDocument/2006/relationships/hyperlink" Target="https://www.jyskerealkredit.dk/wps/wcm/connect/brf/58cb3f8d-fec8-429d-a06e-f84f03570337/DK0009381493uk.pdf?MOD=AJPERES" TargetMode="External"/><Relationship Id="rId115" Type="http://schemas.openxmlformats.org/officeDocument/2006/relationships/hyperlink" Target="https://www.jyskerealkredit.dk/wps/wcm/connect/brf/f270bec4-e851-41e7-9cf2-f955c2a19ce9/DK0009379406.pdf?MOD=AJPERES" TargetMode="External"/><Relationship Id="rId116" Type="http://schemas.openxmlformats.org/officeDocument/2006/relationships/hyperlink" Target="https://www.jyskerealkredit.dk/wps/wcm/connect/brf/49aa162e-d4a2-492a-a3be-25f4b0894961/DK0009368987.pdf?MOD=AJPERES" TargetMode="External"/><Relationship Id="rId117" Type="http://schemas.openxmlformats.org/officeDocument/2006/relationships/hyperlink" Target="https://www.jyskerealkredit.dk/wps/wcm/connect/brf/50646de9-582b-4fd8-b1cb-76e2df012c0b/DK0009381220.pdf?MOD=AJPERES" TargetMode="External"/><Relationship Id="rId118" Type="http://schemas.openxmlformats.org/officeDocument/2006/relationships/hyperlink" Target="https://www.jyskerealkredit.dk/wps/wcm/connect/brf/7b61fd0a-7775-4a6d-89b1-0d2645c98e9d/DK0009377970.pdf?MOD=AJPERES" TargetMode="External"/><Relationship Id="rId119" Type="http://schemas.openxmlformats.org/officeDocument/2006/relationships/hyperlink" Target="https://www.jyskerealkredit.dk/wps/wcm/connect/brf/69f9dd77-6d4e-4478-8d49-1cc18dc1b301/DK0009407710+-+Endelige+vilk%C3%A5r+serie+1.5+111.E+38.pdf?MOD=AJPERES" TargetMode="External"/><Relationship Id="rId120" Type="http://schemas.openxmlformats.org/officeDocument/2006/relationships/hyperlink" Target="https://www.jyskerealkredit.dk/wps/wcm/connect/brf/55a3a4b3-65d9-4bf5-8c61-63b64bca6e9e/DK0009383515.pdf?MOD=AJPERES" TargetMode="External"/><Relationship Id="rId121" Type="http://schemas.openxmlformats.org/officeDocument/2006/relationships/hyperlink" Target="https://www.jyskerealkredit.dk/wps/wcm/connect/brf/a127c331-defa-479f-9440-d0bd26ab1396/DK0009374365.pdf?MOD=AJPERES" TargetMode="External"/><Relationship Id="rId122" Type="http://schemas.openxmlformats.org/officeDocument/2006/relationships/hyperlink" Target="https://www.jyskerealkredit.dk/wps/wcm/connect/brf/95bc87da-1292-4065-b10d-18cdfccc6358/DK0009409682+-+Endelige+vilk%C3%A5r+serie+1+321.E.ap.33+RF.pdf?MOD=AJPERES" TargetMode="External"/><Relationship Id="rId123" Type="http://schemas.openxmlformats.org/officeDocument/2006/relationships/hyperlink" Target="https://www.jyskerealkredit.dk/wps/wcm/connect/brf/95897bab-7786-4e22-96f6-6566b26cf182/DK0009406662+-+Endelige+vilk%C3%A5r+serie+1+321.E.ok.26+RF.pdf?MOD=AJPERES" TargetMode="External"/><Relationship Id="rId124" Type="http://schemas.openxmlformats.org/officeDocument/2006/relationships/hyperlink" Target="https://www.jyskerealkredit.dk/wps/wcm/connect/brf/401ca63a-1ac2-4644-bb94-8614864d7a33/DK0009373474.pdf?MOD=AJPERES" TargetMode="External"/><Relationship Id="rId125" Type="http://schemas.openxmlformats.org/officeDocument/2006/relationships/hyperlink" Target="https://www.jyskerealkredit.dk/wps/wcm/connect/brf/99621123-78e9-41cb-8943-23f24c25f732/DK0009366932.pdf?MOD=AJPERES" TargetMode="External"/><Relationship Id="rId126" Type="http://schemas.openxmlformats.org/officeDocument/2006/relationships/hyperlink" Target="https://www.jyskerealkredit.dk/wps/wcm/connect/brf/7331212c-161f-41c6-a3f5-ea14598fa9b6/DK0009392268.pdf?MOD=AJPERES" TargetMode="External"/><Relationship Id="rId127" Type="http://schemas.openxmlformats.org/officeDocument/2006/relationships/hyperlink" Target="https://www.jyskerealkredit.dk/wps/wcm/connect/brf/ac2770f7-0c82-4fb9-9636-ba31cbbf4717/DK0009374795.pdf?MOD=AJPERES" TargetMode="External"/><Relationship Id="rId128" Type="http://schemas.openxmlformats.org/officeDocument/2006/relationships/hyperlink" Target="https://www.jyskerealkredit.dk/wps/wcm/connect/brf/950aa6a1-880d-404f-8c95-794e403b5ac5/DK0009388829.pdf?MOD=AJPERES" TargetMode="External"/><Relationship Id="rId129" Type="http://schemas.openxmlformats.org/officeDocument/2006/relationships/hyperlink" Target="https://www.jyskerealkredit.dk/wps/wcm/connect/brf/82c3e6d5-d448-4617-9e5b-3b78e91dfe05/DK0009376659.pdf?MOD=AJPERES" TargetMode="External"/><Relationship Id="rId130" Type="http://schemas.openxmlformats.org/officeDocument/2006/relationships/hyperlink" Target="https://www.jyskerealkredit.dk/wps/wcm/connect/brf/45faf617-a3cd-4fb3-be69-a0ea620d4627/DK0009372070.pdf?MOD=AJPERES" TargetMode="External"/><Relationship Id="rId131" Type="http://schemas.openxmlformats.org/officeDocument/2006/relationships/hyperlink" Target="https://www.jyskerealkredit.dk/wps/wcm/connect/brf/45e1c45a-d312-4de8-a78d-fe0329877f9b/DK0009382624.pdf?MOD=AJPERES" TargetMode="External"/><Relationship Id="rId132" Type="http://schemas.openxmlformats.org/officeDocument/2006/relationships/hyperlink" Target="https://www.jyskerealkredit.dk/wps/wcm/connect/brf/491d0913-142b-49c1-8368-075bdfdde073/DK0009366429.pdf?MOD=AJPERES" TargetMode="External"/><Relationship Id="rId133" Type="http://schemas.openxmlformats.org/officeDocument/2006/relationships/hyperlink" Target="https://www.jyskerealkredit.dk/wps/wcm/connect/brf/1a429450-082c-4660-9129-14954b54144c/DK0009388746.pdf?MOD=AJPERES" TargetMode="External"/><Relationship Id="rId134" Type="http://schemas.openxmlformats.org/officeDocument/2006/relationships/hyperlink" Target="https://www.jyskerealkredit.dk/wps/wcm/connect/brf/3a813cbe-c9a7-4676-988c-9f4b87d021f2/DK0009376493.pdf?MOD=AJPERES" TargetMode="External"/><Relationship Id="rId135" Type="http://schemas.openxmlformats.org/officeDocument/2006/relationships/hyperlink" Target="https://www.jyskerealkredit.dk/wps/wcm/connect/brf/459c8238-4438-4576-a0dd-9e9603724a7d/DK0009371189.pdf?MOD=AJPERES" TargetMode="External"/><Relationship Id="rId136" Type="http://schemas.openxmlformats.org/officeDocument/2006/relationships/hyperlink" Target="https://www.jyskerealkredit.dk/wps/wcm/connect/brf/68916a80-0892-4acb-90da-e45418f786ea/DK0009366858.pdf?MOD=AJPERES" TargetMode="External"/><Relationship Id="rId137" Type="http://schemas.openxmlformats.org/officeDocument/2006/relationships/hyperlink" Target="https://www.jyskerealkredit.dk/wps/wcm/connect/brf/284abd0c-cdac-4383-9390-c83fc54a9125/DK0009366775.pdf?MOD=AJPERES" TargetMode="External"/><Relationship Id="rId138" Type="http://schemas.openxmlformats.org/officeDocument/2006/relationships/hyperlink" Target="https://www.jyskerealkredit.dk/wps/wcm/connect/brf/c7bc11a9-9604-423a-818b-fc0998495b80/DK0009411902+-+Endelige+vilk%C3%A5r+serie+1+321.E.EUR.25+IT1.pdf?MOD=AJPERES" TargetMode="External"/><Relationship Id="rId139" Type="http://schemas.openxmlformats.org/officeDocument/2006/relationships/hyperlink" Target="https://www.jyskerealkredit.dk/wps/wcm/connect/brf/bf50ab93-12cf-46d8-8130-bd5f36c597ae/DK0009366502.pdf?MOD=AJPERES" TargetMode="External"/><Relationship Id="rId140" Type="http://schemas.openxmlformats.org/officeDocument/2006/relationships/hyperlink" Target="https://www.jyskerealkredit.dk/wps/wcm/connect/brf/b3a0bd17-7a8f-46b3-afc0-acbbc51ab80d/DK0009366346.pdf?MOD=AJPERES" TargetMode="External"/><Relationship Id="rId141" Type="http://schemas.openxmlformats.org/officeDocument/2006/relationships/hyperlink" Target="https://www.jyskerealkredit.dk/wps/wcm/connect/brf/3ab031b9-c470-4a69-b5a4-da4eb632106b/DK0009369365.pdf?MOD=AJPERES" TargetMode="External"/><Relationship Id="rId142" Type="http://schemas.openxmlformats.org/officeDocument/2006/relationships/hyperlink" Target="https://www.jyskerealkredit.dk/wps/wcm/connect/brf/6538975b-8235-40fe-8bd7-066fb5d4b3d7/DK0009374878.pdf?MOD=AJPERES" TargetMode="External"/><Relationship Id="rId143" Type="http://schemas.openxmlformats.org/officeDocument/2006/relationships/hyperlink" Target="https://www.jyskerealkredit.dk/wps/wcm/connect/brf/8aa5a793-783d-4607-b47f-36138eddc6f0/DK0009366692.pdf?MOD=AJPERES" TargetMode="External"/><Relationship Id="rId144" Type="http://schemas.openxmlformats.org/officeDocument/2006/relationships/hyperlink" Target="https://www.jyskerealkredit.dk/wps/wcm/connect/brf/d656447e-d5bc-4718-b887-9147c746d960/DK0009369282.pdf?MOD=AJPERES" TargetMode="External"/><Relationship Id="rId145" Type="http://schemas.openxmlformats.org/officeDocument/2006/relationships/hyperlink" Target="https://www.jyskerealkredit.dk/wps/wcm/connect/brf/7a2c5028-3be7-4111-ae8a-72fd3561cbd3/DK0009412470+-+Endelige+vilk%C3%A5r+serie+422.B.OA+Cb3+ju.27+RF+incl.+till%C3%A6g.pdf?MOD=AJPERES" TargetMode="External"/><Relationship Id="rId146" Type="http://schemas.openxmlformats.org/officeDocument/2006/relationships/hyperlink" Target="https://www.jyskerealkredit.dk/wps/wcm/connect/brf/0dce314e-8c98-412a-93c8-1a48f6ef9acf/DK0009411233+-+Endelige+vilk%C3%A5r+serie+1+321.B.ap.26+RF.pdf?MOD=AJPERES" TargetMode="External"/><Relationship Id="rId147" Type="http://schemas.openxmlformats.org/officeDocument/2006/relationships/hyperlink" Target="https://www.jyskerealkredit.dk/wps/wcm/connect/brf/82ebebf8-67fd-4e77-8334-68574298106b/DK0009411159+-+Endelige+vilk%C3%A5r+serie+1+321.B.ap.25+RF.pdf?MOD=AJPERES" TargetMode="External"/><Relationship Id="rId148" Type="http://schemas.openxmlformats.org/officeDocument/2006/relationships/hyperlink" Target="https://www.jyskerealkredit.dk/wps/wcm/connect/brf/fa0f9630-0dc2-41de-abdd-823b8e76bcfe/DK0009411316+-+Endelige+vilk%C3%A5r+serie+1+321.B.ok.27+RF.pdf?MOD=AJPERES" TargetMode="External"/><Relationship Id="rId149" Type="http://schemas.openxmlformats.org/officeDocument/2006/relationships/hyperlink" Target="https://www.jyskerealkredit.dk/wps/wcm/connect/brf/b9428744-078a-4b9c-8c4c-34788551d0ba/DK0009361628.pdf?MOD=AJPERES" TargetMode="External"/><Relationship Id="rId150" Type="http://schemas.openxmlformats.org/officeDocument/2006/relationships/hyperlink" Target="https://www.jyskerealkredit.dk/wps/wcm/connect/brf/a33b6421-c8f6-4c2e-8c64-b3d0ca9bacb4/DK0009413288+-+Endelige+vilk%C3%A5r+serie+1+321.B.ju.24+RF.pdf?MOD=AJPERES" TargetMode="External"/><Relationship Id="rId151" Type="http://schemas.openxmlformats.org/officeDocument/2006/relationships/hyperlink" Target="https://www.jyskerealkredit.dk/wps/wcm/connect/brf/ff87d383-8622-43dc-998b-a78fa8e75136/DK0009413957+-+Endelige+vilk%C3%A5r+serie+1%25+321.B.25+RF.pdf?MOD=AJPERES" TargetMode="External"/><Relationship Id="rId152" Type="http://schemas.openxmlformats.org/officeDocument/2006/relationships/hyperlink" Target="https://www.jyskerealkredit.dk/wps/wcm/connect/brf/35e69cb3-2624-4c49-bca4-1bcd2730b00b/DK0009413874+-+Endelige+vilk%C3%A5r+serie+1%25+321.B.ok.24+RF.pdf?MOD=AJPERES" TargetMode="External"/><Relationship Id="rId153" Type="http://schemas.openxmlformats.org/officeDocument/2006/relationships/hyperlink" Target="https://www.jyskerealkredit.dk/wps/wcm/connect/brf/99f8a969-7520-4273-961e-375484834ed2/DK0009361701.pdf?MOD=AJPERES" TargetMode="External"/><Relationship Id="rId154" Type="http://schemas.openxmlformats.org/officeDocument/2006/relationships/hyperlink" Target="https://www.jyskerealkredit.dk/wps/wcm/connect/brf/488096ca-0e41-43b9-89ca-6afecbef3bfc/DK0009411589+-+Endelige+vilk%C3%A5r+serie+1+321.B.ap.33+RF.pdf?MOD=AJPERES" TargetMode="External"/><Relationship Id="rId155" Type="http://schemas.openxmlformats.org/officeDocument/2006/relationships/hyperlink" Target="https://www.jyskerealkredit.dk/wps/wcm/connect/brf/d3b3ae97-e32c-4120-b07c-3730d8d788cb/DK0009358830.pdf?MOD=AJPERES" TargetMode="External"/><Relationship Id="rId156" Type="http://schemas.openxmlformats.org/officeDocument/2006/relationships/hyperlink" Target="https://www.jyskerealkredit.dk/wps/wcm/connect/brf/eb3393cc-72c8-41c6-a78e-88c4a1e72c87/DK0009356545.pdf?MOD=AJPERES" TargetMode="External"/><Relationship Id="rId157" Type="http://schemas.openxmlformats.org/officeDocument/2006/relationships/hyperlink" Target="https://www.jyskerealkredit.dk/wps/wcm/connect/brf/171a0a8e-dcde-4aec-a324-c9b3b87796fb/DK0009360570.pdf?MOD=AJPERES" TargetMode="External"/><Relationship Id="rId158" Type="http://schemas.openxmlformats.org/officeDocument/2006/relationships/hyperlink" Target="https://www.jyskerealkredit.dk/wps/wcm/connect/brf/780211ba-0093-497d-9b13-6d1b71fdbd5d/DK0009361461.pdf?MOD=AJPERES" TargetMode="External"/><Relationship Id="rId159" Type="http://schemas.openxmlformats.org/officeDocument/2006/relationships/hyperlink" Target="https://www.jyskerealkredit.dk/wps/wcm/connect/brf/687ac8e2-22b9-41af-b7a0-644581470303/DK0009360737.pdf?MOD=AJPERES" TargetMode="External"/><Relationship Id="rId160" Type="http://schemas.openxmlformats.org/officeDocument/2006/relationships/hyperlink" Target="https://www.jyskerealkredit.dk/wps/wcm/connect/brf/f9de4813-c978-40f1-bb32-af025ca3efa4/DK0009361032.pdf?MOD=AJPERES" TargetMode="External"/><Relationship Id="rId161" Type="http://schemas.openxmlformats.org/officeDocument/2006/relationships/hyperlink" Target="https://www.jyskerealkredit.dk/wps/wcm/connect/brf/e17c9268-05be-410a-b6d4-e41f4d533008/DK0009360497.pdf?MOD=AJPERES" TargetMode="External"/><Relationship Id="rId162" Type="http://schemas.openxmlformats.org/officeDocument/2006/relationships/hyperlink" Target="https://www.jyskerealkredit.dk/wps/wcm/connect/brf/b640d17c-4f8e-4295-98ce-7ec7d8a19565/DK0009361388.pdf?MOD=AJPERES" TargetMode="External"/><Relationship Id="rId163" Type="http://schemas.openxmlformats.org/officeDocument/2006/relationships/hyperlink" Target="https://www.jyskerealkredit.dk/wps/wcm/connect/brf/852ded38-6364-4093-a12e-274087e3ccd3/DK0009361891.pdf?MOD=AJPERES" TargetMode="External"/><Relationship Id="rId164" Type="http://schemas.openxmlformats.org/officeDocument/2006/relationships/hyperlink" Target="https://www.jyskerealkredit.dk/wps/wcm/connect/brf/cbbe0ee8-b173-4fef-b341-9c45ad97915d/DK0009360307.pdf?MOD=AJPERES" TargetMode="External"/><Relationship Id="rId165" Type="http://schemas.openxmlformats.org/officeDocument/2006/relationships/hyperlink" Target="https://www.jyskerealkredit.dk/wps/wcm/connect/brf/45a4047a-e5f9-4ec1-ad62-e6f2753dc48d/DK0009361974.pdf?MOD=AJPERES" TargetMode="External"/><Relationship Id="rId166" Type="http://schemas.openxmlformats.org/officeDocument/2006/relationships/hyperlink" Target="https://www.jyskerealkredit.dk/wps/wcm/connect/brf/f1b9252a-ba85-4b0b-bf3f-4e3d4221e70f/DK0009364721.pdf?MOD=AJPERES" TargetMode="External"/><Relationship Id="rId167" Type="http://schemas.openxmlformats.org/officeDocument/2006/relationships/hyperlink" Target="https://www.jyskerealkredit.dk/wps/wcm/connect/brf/a4cc68de-c9d6-4d67-bf7b-405ec45d8792/DK0009356628.pdf?MOD=AJPERES" TargetMode="External"/><Relationship Id="rId168" Type="http://schemas.openxmlformats.org/officeDocument/2006/relationships/hyperlink" Target="https://www.jyskerealkredit.dk/wps/wcm/connect/brf/e37409fe-c623-4c0e-9cb1-8bbf3cf8a957/DK0009358244.pdf?MOD=AJPERES" TargetMode="External"/><Relationship Id="rId169" Type="http://schemas.openxmlformats.org/officeDocument/2006/relationships/hyperlink" Target="https://www.jyskerealkredit.dk/wps/wcm/connect/brf/58283bed-7158-4a81-8ee8-e274ea7319bc/DK0009359804.pdf?MOD=AJPERES" TargetMode="External"/><Relationship Id="rId170" Type="http://schemas.openxmlformats.org/officeDocument/2006/relationships/hyperlink" Target="https://www.jyskerealkredit.dk/wps/wcm/connect/brf/f561a33b-7a90-4ef7-a40a-0721d26a1cbd/DK0009363160.pdf?MOD=AJPERES" TargetMode="External"/><Relationship Id="rId171" Type="http://schemas.openxmlformats.org/officeDocument/2006/relationships/hyperlink" Target="https://www.jyskerealkredit.dk/wps/wcm/connect/brf/a97ef9ad-bd41-4976-9cdd-57657bd62b58/DK0009356388.pdf?MOD=AJPERES" TargetMode="External"/><Relationship Id="rId172" Type="http://schemas.openxmlformats.org/officeDocument/2006/relationships/hyperlink" Target="mailto:investors@jyskerealkredit.dk" TargetMode="External"/><Relationship Id="rId173" Type="http://schemas.openxmlformats.org/officeDocument/2006/relationships/hyperlink" Target="https://www.jyskerealkredit.dk/wps/wcm/connect/brf/3855fc79-1f23-47de-b506-2a1ef11d3292/DK0009349177.pdf?MOD=AJPERES" TargetMode="External"/><Relationship Id="rId174" Type="http://schemas.openxmlformats.org/officeDocument/2006/relationships/hyperlink" Target="https://www.jyskerealkredit.dk/wps/wcm/connect/brf/87056711-e9a4-42e3-a923-9cd6c122287a/DK0009350506.pdf?MOD=AJPERES" TargetMode="External"/><Relationship Id="rId175" Type="http://schemas.openxmlformats.org/officeDocument/2006/relationships/hyperlink" Target="https://www.jyskerealkredit.dk/wps/wcm/connect/brf/964476b7-f2cd-4528-8aa9-3f494d4672c6/DK0009351314.pdf?MOD=AJPERES" TargetMode="External"/><Relationship Id="rId176" Type="http://schemas.openxmlformats.org/officeDocument/2006/relationships/hyperlink" Target="https://www.jyskerealkredit.dk/wps/wcm/connect/brf/f5486098-dde9-40e3-ad49-b02f6def40a0/DK0009351587.pdf?MOD=AJPERES" TargetMode="External"/><Relationship Id="rId177" Type="http://schemas.openxmlformats.org/officeDocument/2006/relationships/hyperlink" Target="https://www.jyskerealkredit.dk/wps/wcm/connect/brf/02ebcaef-1247-4add-97b6-600d494edc2c/DK0009348369.pdf?MOD=AJPERES" TargetMode="External"/><Relationship Id="rId178" Type="http://schemas.openxmlformats.org/officeDocument/2006/relationships/hyperlink" Target="https://www.jyskerealkredit.dk/wps/wcm/connect/brf/a5166ae7-bfae-48a3-bcc3-3e825f8b8f8c/DK0009349094.pdf?MOD=AJPERES" TargetMode="External"/><Relationship Id="rId179" Type="http://schemas.openxmlformats.org/officeDocument/2006/relationships/hyperlink" Target="https://www.jyskerealkredit.dk/wps/wcm/connect/brf/d4f9f53d-bb42-402b-8a17-b9a05a802045/DK0009351827.pdf?MOD=AJPERES" TargetMode="External"/><Relationship Id="rId180" Type="http://schemas.openxmlformats.org/officeDocument/2006/relationships/hyperlink" Target="https://www.jyskerealkredit.dk/wps/wcm/connect/brf/1a38c8db-50e9-4af1-86d6-95ef6381993d/DK0009348799.pdf?MOD=AJPERES" TargetMode="External"/><Relationship Id="rId181" Type="http://schemas.openxmlformats.org/officeDocument/2006/relationships/hyperlink" Target="https://www.jyskerealkredit.dk/wps/wcm/connect/brf/95cf510e-61ba-4381-a42c-53c03072f483/171205%2B-%2BObligationsblad%2B5.%2Bdec.%2B2017.pdf?MOD=AJPERES" TargetMode="External"/><Relationship Id="rId182" Type="http://schemas.openxmlformats.org/officeDocument/2006/relationships/hyperlink" Target="https://www.jyskerealkredit.dk/wps/wcm/connect/brf/2cc7502f-9160-4a2f-87ca-628e0fb45ff1/DK0009352205.pdf?MOD=AJPERES" TargetMode="External"/><Relationship Id="rId183" Type="http://schemas.openxmlformats.org/officeDocument/2006/relationships/hyperlink" Target="https://www.jyskerealkredit.dk/wps/wcm/connect/brf/e6a13c0a-2945-41ef-a416-927dff0af7e7/DK0009347395.pdf?MOD=AJPERES" TargetMode="External"/><Relationship Id="rId184" Type="http://schemas.openxmlformats.org/officeDocument/2006/relationships/hyperlink" Target="https://www.jyskerealkredit.dk/wps/wcm/connect/brf/6fddf364-cfc5-4cbd-96c3-089565465dac/DK0009333924.pdf?MOD=AJPERES" TargetMode="External"/><Relationship Id="rId185" Type="http://schemas.openxmlformats.org/officeDocument/2006/relationships/hyperlink" Target="https://www.jyskerealkredit.dk/wps/wcm/connect/brf/becf71c7-17e5-4b48-b07c-641f60284796/DK0009350423.pdf?MOD=AJPERES" TargetMode="External"/><Relationship Id="rId186" Type="http://schemas.openxmlformats.org/officeDocument/2006/relationships/hyperlink" Target="https://www.jyskerealkredit.dk/wps/wcm/connect/brf/fd8066c7-03d4-4e33-b113-4458b017a436/DK0009335036.pdf?MOD=AJPERES" TargetMode="External"/><Relationship Id="rId187" Type="http://schemas.openxmlformats.org/officeDocument/2006/relationships/hyperlink" Target="https://www.jyskerealkredit.dk/wps/wcm/connect/brf/459b6e18-4d4a-49b0-a1ab-c10ad2071e3f/DK0009343139.pdf?MOD=AJPERES" TargetMode="External"/><Relationship Id="rId188" Type="http://schemas.openxmlformats.org/officeDocument/2006/relationships/hyperlink" Target="https://www.jyskerealkredit.dk/wps/wcm/connect/brf/00516eab-96c6-4e55-a17e-387cc99b870a/DK0009344020.pdf?MOD=AJPERES" TargetMode="External"/><Relationship Id="rId189" Type="http://schemas.openxmlformats.org/officeDocument/2006/relationships/hyperlink" Target="https://www.jyskerealkredit.dk/wps/wcm/connect/brf/e823b582-28f1-409a-a093-e55e9d4e9f82/DK0009344962.pdf?MOD=AJPERES" TargetMode="External"/><Relationship Id="rId190" Type="http://schemas.openxmlformats.org/officeDocument/2006/relationships/hyperlink" Target="mailto:investors@jyskerealkredit.dk" TargetMode="External"/><Relationship Id="rId191" Type="http://schemas.openxmlformats.org/officeDocument/2006/relationships/hyperlink" Target="mailto:investors@jyskerealkredit.dk" TargetMode="External"/><Relationship Id="rId192" Type="http://schemas.openxmlformats.org/officeDocument/2006/relationships/hyperlink" Target="https://www.jyskerealkredit.dk/wps/wcm/connect/brf/ddfd5782-13a7-46d8-9757-c57755bbaec5/171205%2B-%2BObligationsblad%2B5.%2Bdec.%2B2017.pdf?MOD=AJPERES" TargetMode="External"/><Relationship Id="rId193" Type="http://schemas.openxmlformats.org/officeDocument/2006/relationships/hyperlink" Target="https://www.jyskerealkredit.dk/wps/wcm/connect/brf/f7b6b55e-78ad-44bb-9312-ec7d1fa66871/DK0009343725.pdf?MOD=AJPERES" TargetMode="External"/><Relationship Id="rId194" Type="http://schemas.openxmlformats.org/officeDocument/2006/relationships/hyperlink" Target="https://www.jyskerealkredit.dk/wps/wcm/connect/brf/17a58490-dc43-4fbc-b7e6-542700f0d094/DK0009324501.pdf?MOD=AJPERES" TargetMode="External"/><Relationship Id="rId195" Type="http://schemas.openxmlformats.org/officeDocument/2006/relationships/hyperlink" Target="https://www.jyskerealkredit.dk/wps/wcm/connect/brf/afa2eb4d-9e8c-4887-83a4-10e05fe5052e/171205%2B-%2BObligationsblad%2B5.%2Bdec.%2B2017.pdf?MOD=AJPERES" TargetMode="External"/><Relationship Id="rId196" Type="http://schemas.openxmlformats.org/officeDocument/2006/relationships/hyperlink" Target="https://www.jyskerealkredit.dk/wps/wcm/connect/brf/d2459722-bafb-4efb-9b91-2cf4d9276409/171205%2B-%2BObligationsblad%2B5.%2Bdec.%2B2017.pdf?MOD=AJPERES" TargetMode="External"/><Relationship Id="rId197" Type="http://schemas.openxmlformats.org/officeDocument/2006/relationships/hyperlink" Target="https://www.jyskerealkredit.dk/wps/wcm/connect/brf/100a16da-e52d-4916-b8d6-9ea3837316e6/DK0009395527.pdf?MOD=AJPERES" TargetMode="External"/><Relationship Id="rId198" Type="http://schemas.openxmlformats.org/officeDocument/2006/relationships/hyperlink" Target="https://www.jyskerealkredit.dk/wps/wcm/connect/brf/9ed407ea-f43f-460f-ae04-026cd55d2ed9/DK0009404964+-+Endelige+vilk%C3%A5r+serie+1+321.S.ok.31+RF.pdf?MOD=AJPERES" TargetMode="External"/><Relationship Id="rId199" Type="http://schemas.openxmlformats.org/officeDocument/2006/relationships/hyperlink" Target="https://www.jyskerealkredit.dk/wps/wcm/connect/brf/4e1176f3-6e0a-4b60-8fe0-035a8ac12a39/Endelige+vilk%C3%A5r+serie+1+pct+321.S.ok.29+RF+-+DK0009397143.pdf?MOD=AJPERES" TargetMode="External"/><Relationship Id="rId200" Type="http://schemas.openxmlformats.org/officeDocument/2006/relationships/hyperlink" Target="https://www.jyskerealkredit.dk/wps/wcm/connect/brf/d7b369b9-b0cc-41bc-a615-b60fb5667356/Endelige+vilk%C3%A5r+serie+1+pct+321.S.ok.30+RF+-+DK0009399511.pdf?MOD=AJPERES" TargetMode="External"/><Relationship Id="rId201" Type="http://schemas.openxmlformats.org/officeDocument/2006/relationships/hyperlink" Target="https://www.jyskerealkredit.dk/wps/wcm/connect/brf/365c76a5-36fa-4dc9-a99e-19f1bc494020/DK0009406902+-+Endelige+vilk%C3%A5r+serie+1+321.S.ok.32+RF.pdf?MOD=AJPERES" TargetMode="External"/><Relationship Id="rId202" Type="http://schemas.openxmlformats.org/officeDocument/2006/relationships/hyperlink" Target="https://www.jyskerealkredit.dk/wps/wcm/connect/brf/ff4d67cd-3a65-4707-a6be-57cd4d98bf5e/DK0009395444.pdf?MOD=AJPERES" TargetMode="External"/><Relationship Id="rId203" Type="http://schemas.openxmlformats.org/officeDocument/2006/relationships/hyperlink" Target="https://www.jyskerealkredit.dk/wps/wcm/connect/brf/b6be0093-7988-436b-8f38-ffeb9e2de62d/DK0009395287.pdf?MOD=AJPERES" TargetMode="External"/><Relationship Id="rId204" Type="http://schemas.openxmlformats.org/officeDocument/2006/relationships/hyperlink" Target="https://www.jyskerealkredit.dk/wps/wcm/connect/brf/2f19a765-557e-47bf-b42c-f398d869e8f5/DK0009395360.pdf?MOD=AJPERES" TargetMode="External"/><Relationship Id="rId205" Type="http://schemas.openxmlformats.org/officeDocument/2006/relationships/hyperlink" Target="https://www.jyskerealkredit.dk/wps/wcm/connect/brf/84abee5c-205b-4823-a09a-0d34fd72e0f8/DK0009395014.pdf?MOD=AJPERES" TargetMode="External"/><Relationship Id="rId206" Type="http://schemas.openxmlformats.org/officeDocument/2006/relationships/hyperlink" Target="https://www.jyskerealkredit.dk/wps/wcm/connect/brf/5d1d184b-8d6e-4af9-8b70-d30119ca7953/DK0009412637+-+Endelige+vilk%C3%A5r+serie+1+321.S.ok.33+RF+.pdf?MOD=AJPERES" TargetMode="External"/><Relationship Id="rId207" Type="http://schemas.openxmlformats.org/officeDocument/2006/relationships/hyperlink" Target="https://www.jyskerealkredit.dk/wps/wcm/connect/brf/aa4cabbf-f457-4d6c-a12b-cacc2be47e19/DK0009344293.pdf?MOD=AJPERES" TargetMode="External"/><Relationship Id="rId208" Type="http://schemas.openxmlformats.org/officeDocument/2006/relationships/hyperlink" Target="mailto:investors@jyskerealkredit.dk" TargetMode="External"/><Relationship Id="rId209" Type="http://schemas.openxmlformats.org/officeDocument/2006/relationships/hyperlink" Target="https://www.jyskerealkredit.dk/wps/wcm/connect/brf/c4320567-8097-4b4a-899f-7f066142c463/DK0009344459.pdf?MOD=AJPERES" TargetMode="External"/><Relationship Id="rId210" Type="http://schemas.openxmlformats.org/officeDocument/2006/relationships/hyperlink" Target="https://www.jyskerealkredit.dk/wps/wcm/connect/brf/d0427c85-d75f-4678-8148-26c5be4ee0be/DK0009342248.pdf?MOD=AJPERES" TargetMode="Externa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S212"/>
  <sheetViews>
    <sheetView workbookViewId="0"/>
  </sheetViews>
  <sheetFormatPr defaultRowHeight="15"/>
  <cols>
    <col min="1" max="1" width="14.7984848022461" customWidth="1"/>
    <col min="2" max="2" width="32.9916572570801" customWidth="1"/>
    <col min="3" max="3" width="21.2857418060303" customWidth="1"/>
    <col min="4" max="4" width="9.140625" customWidth="1"/>
    <col min="5" max="5" width="12.3738193511963" customWidth="1"/>
    <col min="6" max="6" width="11.6681842803955" customWidth="1"/>
    <col min="7" max="7" width="10.6001033782959" customWidth="1"/>
    <col min="8" max="8" width="16.3354082107544" customWidth="1"/>
    <col min="9" max="9" width="35.2201728820801" customWidth="1"/>
    <col min="10" max="10" width="18.9626407623291" customWidth="1"/>
    <col min="11" max="11" width="18.6526508331299" customWidth="1"/>
    <col min="12" max="12" width="15.4228343963623" customWidth="1"/>
    <col min="13" max="13" width="12.5132360458374" customWidth="1"/>
    <col min="14" max="14" width="15.4535264968872" customWidth="1"/>
    <col min="15" max="15" width="27.3016452789307" customWidth="1"/>
    <col min="16" max="16" width="16.6392583847046" customWidth="1"/>
    <col min="17" max="17" width="21.5683879852295" customWidth="1"/>
    <col min="18" max="18" width="30" customWidth="1"/>
    <col min="19" max="19" width="12.05797290802" customWidth="1"/>
  </cols>
  <sheetData>
    <row r="1">
      <c r="A1" s="0" t="s">
        <v>0</v>
      </c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>
      <c r="A3" s="0" t="s">
        <v>20</v>
      </c>
      <c r="B3" s="0" t="s">
        <v>21</v>
      </c>
      <c r="C3" s="0" t="s">
        <v>22</v>
      </c>
      <c r="D3" s="0" t="s">
        <v>23</v>
      </c>
      <c r="E3" s="0" t="s">
        <v>24</v>
      </c>
      <c r="F3" s="0" t="s">
        <v>25</v>
      </c>
      <c r="G3" s="2">
        <v>1</v>
      </c>
      <c r="H3" s="3">
        <v>46478</v>
      </c>
      <c r="I3" s="4">
        <v>21497906782</v>
      </c>
      <c r="J3" s="3">
        <v>42643</v>
      </c>
      <c r="K3" s="3">
        <v>46446</v>
      </c>
      <c r="L3" s="0" t="s">
        <v>26</v>
      </c>
      <c r="M3" s="0" t="s">
        <v>27</v>
      </c>
      <c r="N3" s="0" t="s">
        <v>28</v>
      </c>
      <c r="O3" s="4">
        <v>21497906782</v>
      </c>
      <c r="P3" s="2">
        <v>0</v>
      </c>
      <c r="Q3" s="3">
        <v>45748</v>
      </c>
      <c r="R3" s="1" t="str">
        <f>HYPERLINK("https://www.jyskerealkredit.dk/wps/wcm/connect/brf/2dece6cd-9c1d-4324-80b8-d96407f1f349/DK0009391534.pdf?MOD=AJPERES","Link to final terms")</f>
      </c>
      <c r="S3" s="0" t="s">
        <v>29</v>
      </c>
    </row>
    <row r="4">
      <c r="A4" s="0" t="s">
        <v>30</v>
      </c>
      <c r="B4" s="0" t="s">
        <v>31</v>
      </c>
      <c r="C4" s="0" t="s">
        <v>22</v>
      </c>
      <c r="D4" s="0" t="s">
        <v>23</v>
      </c>
      <c r="E4" s="0" t="s">
        <v>24</v>
      </c>
      <c r="F4" s="0" t="s">
        <v>25</v>
      </c>
      <c r="G4" s="2">
        <v>1</v>
      </c>
      <c r="H4" s="3">
        <v>45566</v>
      </c>
      <c r="I4" s="4">
        <v>20583330796</v>
      </c>
      <c r="J4" s="3">
        <v>44882</v>
      </c>
      <c r="K4" s="3">
        <v>45535</v>
      </c>
      <c r="L4" s="0" t="s">
        <v>26</v>
      </c>
      <c r="M4" s="0" t="s">
        <v>27</v>
      </c>
      <c r="N4" s="0" t="s">
        <v>28</v>
      </c>
      <c r="O4" s="4">
        <v>20583330796</v>
      </c>
      <c r="P4" s="2">
        <v>100</v>
      </c>
      <c r="Q4" s="3">
        <v>45566</v>
      </c>
      <c r="R4" s="1" t="str">
        <f>HYPERLINK("https://www.jyskerealkredit.dk/wps/wcm/connect/brf/7a030661-e518-4919-a5b2-acae29487207/DK0009411829+-+Endelige+vilkår+serie+1+321.E.ok.24+IT1.pdf?MOD=AJPERES","Link to final terms")</f>
      </c>
      <c r="S4" s="0" t="s">
        <v>29</v>
      </c>
    </row>
    <row r="5">
      <c r="A5" s="0" t="s">
        <v>32</v>
      </c>
      <c r="B5" s="0" t="s">
        <v>33</v>
      </c>
      <c r="C5" s="0" t="s">
        <v>22</v>
      </c>
      <c r="D5" s="0" t="s">
        <v>23</v>
      </c>
      <c r="E5" s="0" t="s">
        <v>24</v>
      </c>
      <c r="F5" s="0" t="s">
        <v>25</v>
      </c>
      <c r="G5" s="2">
        <v>1</v>
      </c>
      <c r="H5" s="3">
        <v>46113</v>
      </c>
      <c r="I5" s="4">
        <v>20435012783</v>
      </c>
      <c r="J5" s="3">
        <v>42515</v>
      </c>
      <c r="K5" s="3">
        <v>46081</v>
      </c>
      <c r="L5" s="0" t="s">
        <v>26</v>
      </c>
      <c r="M5" s="0" t="s">
        <v>27</v>
      </c>
      <c r="N5" s="0" t="s">
        <v>28</v>
      </c>
      <c r="O5" s="4">
        <v>20435012783</v>
      </c>
      <c r="P5" s="2">
        <v>100</v>
      </c>
      <c r="Q5" s="3">
        <v>45748</v>
      </c>
      <c r="R5" s="1" t="str">
        <f>HYPERLINK("https://www.jyskerealkredit.dk/wps/wcm/connect/brf/43061d43-977f-4aa5-815f-0907e07bf783/Endelige+vilkår+serie+321.E+-+DK0009391377+1%25321.E.ap.26+RF.pdf?MOD=AJPERES","Link to final terms")</f>
      </c>
      <c r="S5" s="0" t="s">
        <v>29</v>
      </c>
    </row>
    <row r="6">
      <c r="A6" s="0" t="s">
        <v>34</v>
      </c>
      <c r="B6" s="0" t="s">
        <v>35</v>
      </c>
      <c r="C6" s="0" t="s">
        <v>22</v>
      </c>
      <c r="D6" s="0" t="s">
        <v>23</v>
      </c>
      <c r="E6" s="0" t="s">
        <v>24</v>
      </c>
      <c r="F6" s="0" t="s">
        <v>25</v>
      </c>
      <c r="G6" s="2">
        <v>1</v>
      </c>
      <c r="H6" s="3">
        <v>45658</v>
      </c>
      <c r="I6" s="4">
        <v>20110749933</v>
      </c>
      <c r="J6" s="3">
        <v>45006</v>
      </c>
      <c r="K6" s="3">
        <v>45626</v>
      </c>
      <c r="L6" s="0" t="s">
        <v>26</v>
      </c>
      <c r="M6" s="0" t="s">
        <v>27</v>
      </c>
      <c r="N6" s="0" t="s">
        <v>28</v>
      </c>
      <c r="O6" s="4">
        <v>20110749933</v>
      </c>
      <c r="P6" s="2">
        <v>100</v>
      </c>
      <c r="Q6" s="3">
        <v>45658</v>
      </c>
      <c r="R6" s="1" t="str">
        <f>HYPERLINK("https://www.jyskerealkredit.dk/wps/wcm/connect/brf/6e1d2bfa-0dea-49c5-b18c-65d9ca1d45ae/DK0009412041+-+Endelige+vilkår+serie+1+321.E.25+IT1.pdf?MOD=AJPERES","Link to final terms")</f>
      </c>
      <c r="S6" s="0" t="s">
        <v>29</v>
      </c>
    </row>
    <row r="7">
      <c r="A7" s="0" t="s">
        <v>36</v>
      </c>
      <c r="B7" s="0" t="s">
        <v>37</v>
      </c>
      <c r="C7" s="0" t="s">
        <v>22</v>
      </c>
      <c r="D7" s="0" t="s">
        <v>23</v>
      </c>
      <c r="E7" s="0" t="s">
        <v>24</v>
      </c>
      <c r="F7" s="0" t="s">
        <v>25</v>
      </c>
      <c r="G7" s="2">
        <v>3.93</v>
      </c>
      <c r="H7" s="3">
        <v>45839</v>
      </c>
      <c r="I7" s="4">
        <v>18804104546</v>
      </c>
      <c r="J7" s="3">
        <v>44312</v>
      </c>
      <c r="K7" s="3">
        <v>45777</v>
      </c>
      <c r="L7" s="0" t="s">
        <v>38</v>
      </c>
      <c r="M7" s="0" t="s">
        <v>27</v>
      </c>
      <c r="N7" s="0" t="s">
        <v>39</v>
      </c>
      <c r="O7" s="4">
        <v>18804104546</v>
      </c>
      <c r="P7" s="2">
        <v>0.1924664641</v>
      </c>
      <c r="Q7" s="3">
        <v>45474</v>
      </c>
      <c r="R7" s="1" t="str">
        <f>HYPERLINK("https://www.jyskerealkredit.dk/wps/wcm/connect/brf/ce5f84e4-2994-4646-9c03-0fdc85aee6b2/DK0009405938+-+Endelige+vilkår+serie+422.E.OA+Cb3+ju25+RF.pdf?MOD=AJPERES","Link to final terms")</f>
      </c>
      <c r="S7" s="0" t="s">
        <v>29</v>
      </c>
    </row>
    <row r="8">
      <c r="A8" s="0" t="s">
        <v>40</v>
      </c>
      <c r="B8" s="0" t="s">
        <v>41</v>
      </c>
      <c r="C8" s="0" t="s">
        <v>22</v>
      </c>
      <c r="D8" s="0" t="s">
        <v>23</v>
      </c>
      <c r="E8" s="0" t="s">
        <v>24</v>
      </c>
      <c r="F8" s="0" t="s">
        <v>25</v>
      </c>
      <c r="G8" s="2">
        <v>1</v>
      </c>
      <c r="H8" s="3">
        <v>45748</v>
      </c>
      <c r="I8" s="4">
        <v>14271090889</v>
      </c>
      <c r="J8" s="3">
        <v>42515</v>
      </c>
      <c r="K8" s="3">
        <v>45716</v>
      </c>
      <c r="L8" s="0" t="s">
        <v>26</v>
      </c>
      <c r="M8" s="0" t="s">
        <v>27</v>
      </c>
      <c r="N8" s="0" t="s">
        <v>28</v>
      </c>
      <c r="O8" s="4">
        <v>14271090889</v>
      </c>
      <c r="P8" s="2">
        <v>100</v>
      </c>
      <c r="Q8" s="3">
        <v>45748</v>
      </c>
      <c r="R8" s="1" t="str">
        <f>HYPERLINK("https://www.jyskerealkredit.dk/wps/wcm/connect/brf/cee8c76a-f822-4b79-ae02-87b5d3d695f7/Endelige+vilkår+serie+321.E+-+DK0009391294+1%25321.E.ap.25+RF.pdf?MOD=AJPERES","Link to final terms")</f>
      </c>
      <c r="S8" s="0" t="s">
        <v>29</v>
      </c>
    </row>
    <row r="9">
      <c r="A9" s="0" t="s">
        <v>42</v>
      </c>
      <c r="B9" s="0" t="s">
        <v>43</v>
      </c>
      <c r="C9" s="0" t="s">
        <v>22</v>
      </c>
      <c r="D9" s="0" t="s">
        <v>23</v>
      </c>
      <c r="E9" s="0" t="s">
        <v>24</v>
      </c>
      <c r="F9" s="0" t="s">
        <v>25</v>
      </c>
      <c r="G9" s="2">
        <v>4.2</v>
      </c>
      <c r="H9" s="3">
        <v>46569</v>
      </c>
      <c r="I9" s="4">
        <v>10219329665</v>
      </c>
      <c r="J9" s="3">
        <v>45042</v>
      </c>
      <c r="K9" s="3">
        <v>46507</v>
      </c>
      <c r="L9" s="0" t="s">
        <v>38</v>
      </c>
      <c r="M9" s="0" t="s">
        <v>27</v>
      </c>
      <c r="N9" s="0" t="s">
        <v>39</v>
      </c>
      <c r="O9" s="4">
        <v>10219329665</v>
      </c>
      <c r="P9" s="2">
        <v>0.2641637444</v>
      </c>
      <c r="Q9" s="3">
        <v>45474</v>
      </c>
      <c r="R9" s="1" t="str">
        <f>HYPERLINK("https://www.jyskerealkredit.dk/wps/wcm/connect/brf/19331da9-9864-43a5-ab6f-1e60795c71e4/DK0009412207+-+Endelige+vilkår+serie+422.E.OA+Cb3+ju.27+RF+incl.+tillæg.pdf?MOD=AJPERES","Link to final terms")</f>
      </c>
      <c r="S9" s="0" t="s">
        <v>29</v>
      </c>
    </row>
    <row r="10">
      <c r="A10" s="0" t="s">
        <v>44</v>
      </c>
      <c r="B10" s="0" t="s">
        <v>45</v>
      </c>
      <c r="C10" s="0" t="s">
        <v>22</v>
      </c>
      <c r="D10" s="0" t="s">
        <v>23</v>
      </c>
      <c r="E10" s="0" t="s">
        <v>24</v>
      </c>
      <c r="F10" s="0" t="s">
        <v>25</v>
      </c>
      <c r="G10" s="2">
        <v>1</v>
      </c>
      <c r="H10" s="3">
        <v>55062</v>
      </c>
      <c r="I10" s="4">
        <v>10183467083</v>
      </c>
      <c r="J10" s="3">
        <v>43627</v>
      </c>
      <c r="K10" s="3">
        <v>44074</v>
      </c>
      <c r="L10" s="0" t="s">
        <v>26</v>
      </c>
      <c r="M10" s="0" t="s">
        <v>46</v>
      </c>
      <c r="N10" s="0" t="s">
        <v>39</v>
      </c>
      <c r="O10" s="4">
        <v>10183467083</v>
      </c>
      <c r="P10" s="2">
        <v>0.1302229312</v>
      </c>
      <c r="Q10" s="3">
        <v>45474</v>
      </c>
      <c r="R10" s="1" t="str">
        <f>HYPERLINK("https://www.jyskerealkredit.dk/wps/wcm/connect/brf/3d2d1e96-11e3-44ae-b024-6263bfc0ec7e/Endelige+vilkår+serie+1+pct+411.E+OA+50+-+DK0009397739.pdf?MOD=AJPERES","Link to final terms")</f>
      </c>
      <c r="S10" s="0" t="s">
        <v>29</v>
      </c>
    </row>
    <row r="11">
      <c r="A11" s="0" t="s">
        <v>47</v>
      </c>
      <c r="B11" s="0" t="s">
        <v>48</v>
      </c>
      <c r="C11" s="0" t="s">
        <v>22</v>
      </c>
      <c r="D11" s="0" t="s">
        <v>23</v>
      </c>
      <c r="E11" s="0" t="s">
        <v>24</v>
      </c>
      <c r="F11" s="0" t="s">
        <v>25</v>
      </c>
      <c r="G11" s="2">
        <v>1</v>
      </c>
      <c r="H11" s="3">
        <v>55062</v>
      </c>
      <c r="I11" s="4">
        <v>9535017177</v>
      </c>
      <c r="J11" s="3">
        <v>43556</v>
      </c>
      <c r="K11" s="3">
        <v>44074</v>
      </c>
      <c r="L11" s="0" t="s">
        <v>26</v>
      </c>
      <c r="M11" s="0" t="s">
        <v>46</v>
      </c>
      <c r="N11" s="0" t="s">
        <v>39</v>
      </c>
      <c r="O11" s="4">
        <v>9535017177</v>
      </c>
      <c r="P11" s="2">
        <v>0.8816044282</v>
      </c>
      <c r="Q11" s="3">
        <v>45474</v>
      </c>
      <c r="R11" s="1" t="str">
        <f>HYPERLINK("https://www.jyskerealkredit.dk/wps/wcm/connect/brf/73d8db85-a9fe-4370-aa22-300d91a2628b/Endelige+vilkår+serie+1+pct+111.E+50+-+DK0009397069.pdf?MOD=AJPERES","Link to final terms")</f>
      </c>
      <c r="S11" s="0" t="s">
        <v>29</v>
      </c>
    </row>
    <row r="12">
      <c r="A12" s="0" t="s">
        <v>49</v>
      </c>
      <c r="B12" s="0" t="s">
        <v>50</v>
      </c>
      <c r="C12" s="0" t="s">
        <v>22</v>
      </c>
      <c r="D12" s="0" t="s">
        <v>23</v>
      </c>
      <c r="E12" s="0" t="s">
        <v>24</v>
      </c>
      <c r="F12" s="0" t="s">
        <v>25</v>
      </c>
      <c r="G12" s="2">
        <v>4.06</v>
      </c>
      <c r="H12" s="3">
        <v>45474</v>
      </c>
      <c r="I12" s="4">
        <v>8744907232</v>
      </c>
      <c r="J12" s="3">
        <v>43945</v>
      </c>
      <c r="K12" s="3">
        <v>45412</v>
      </c>
      <c r="L12" s="0" t="s">
        <v>38</v>
      </c>
      <c r="M12" s="0" t="s">
        <v>27</v>
      </c>
      <c r="N12" s="0" t="s">
        <v>39</v>
      </c>
      <c r="O12" s="4">
        <v>8744907232</v>
      </c>
      <c r="P12" s="2">
        <v>0.1227054821</v>
      </c>
      <c r="Q12" s="3">
        <v>45474</v>
      </c>
      <c r="R12" s="1" t="str">
        <f>HYPERLINK("https://www.jyskerealkredit.dk/wps/wcm/connect/brf/0f2da99b-f4a6-4499-9ad6-14c63bab4fe4/DK0009403560+-+Endelige+vilkår+serie+422.E.OA+Cb3+ju24+RF.pdf?MOD=AJPERES","Link to final terms")</f>
      </c>
      <c r="S12" s="0" t="s">
        <v>29</v>
      </c>
    </row>
    <row r="13">
      <c r="A13" s="0" t="s">
        <v>51</v>
      </c>
      <c r="B13" s="0" t="s">
        <v>52</v>
      </c>
      <c r="C13" s="0" t="s">
        <v>22</v>
      </c>
      <c r="D13" s="0" t="s">
        <v>23</v>
      </c>
      <c r="E13" s="0" t="s">
        <v>24</v>
      </c>
      <c r="F13" s="0" t="s">
        <v>25</v>
      </c>
      <c r="G13" s="2">
        <v>1</v>
      </c>
      <c r="H13" s="3">
        <v>47209</v>
      </c>
      <c r="I13" s="4">
        <v>8541591029</v>
      </c>
      <c r="J13" s="3">
        <v>43339</v>
      </c>
      <c r="K13" s="3">
        <v>47177</v>
      </c>
      <c r="L13" s="0" t="s">
        <v>26</v>
      </c>
      <c r="M13" s="0" t="s">
        <v>27</v>
      </c>
      <c r="N13" s="0" t="s">
        <v>28</v>
      </c>
      <c r="O13" s="4">
        <v>8541591029</v>
      </c>
      <c r="P13" s="2">
        <v>0</v>
      </c>
      <c r="Q13" s="3">
        <v>45748</v>
      </c>
      <c r="R13" s="1" t="str">
        <f>HYPERLINK("https://www.jyskerealkredit.dk/wps/wcm/connect/brf/2893d634-6af7-4621-bb68-a7665fcaacdf/Endelige+vilkår+serie+1+pct+321.E.ap.29+RF+-+DK0009395956.pdf?MOD=AJPERES","Link to final terms")</f>
      </c>
      <c r="S13" s="0" t="s">
        <v>29</v>
      </c>
    </row>
    <row r="14">
      <c r="A14" s="0" t="s">
        <v>53</v>
      </c>
      <c r="B14" s="0" t="s">
        <v>54</v>
      </c>
      <c r="C14" s="0" t="s">
        <v>22</v>
      </c>
      <c r="D14" s="0" t="s">
        <v>23</v>
      </c>
      <c r="E14" s="0" t="s">
        <v>24</v>
      </c>
      <c r="F14" s="0" t="s">
        <v>25</v>
      </c>
      <c r="G14" s="2">
        <v>3.92</v>
      </c>
      <c r="H14" s="3">
        <v>45839</v>
      </c>
      <c r="I14" s="4">
        <v>8337541719</v>
      </c>
      <c r="J14" s="3">
        <v>44238</v>
      </c>
      <c r="K14" s="3">
        <v>45777</v>
      </c>
      <c r="L14" s="0" t="s">
        <v>38</v>
      </c>
      <c r="M14" s="0" t="s">
        <v>27</v>
      </c>
      <c r="N14" s="0" t="s">
        <v>39</v>
      </c>
      <c r="O14" s="4">
        <v>8337541719</v>
      </c>
      <c r="P14" s="2">
        <v>0.264327585</v>
      </c>
      <c r="Q14" s="3">
        <v>45474</v>
      </c>
      <c r="R14" s="1" t="str">
        <f>HYPERLINK("https://www.jyskerealkredit.dk/wps/wcm/connect/brf/a3b962eb-33f3-4928-870e-3c4723e154ac/DK0009405425+-+Endelige+vilkår+serie+G-422.E.OA+Cb3+ju25+RF.pdf?MOD=AJPERES","Link to final terms")</f>
      </c>
      <c r="S14" s="0" t="s">
        <v>29</v>
      </c>
    </row>
    <row r="15">
      <c r="A15" s="0" t="s">
        <v>55</v>
      </c>
      <c r="B15" s="0" t="s">
        <v>56</v>
      </c>
      <c r="C15" s="0" t="s">
        <v>22</v>
      </c>
      <c r="D15" s="0" t="s">
        <v>23</v>
      </c>
      <c r="E15" s="0" t="s">
        <v>24</v>
      </c>
      <c r="F15" s="0" t="s">
        <v>25</v>
      </c>
      <c r="G15" s="2">
        <v>5</v>
      </c>
      <c r="H15" s="3">
        <v>57254</v>
      </c>
      <c r="I15" s="4">
        <v>7323828636</v>
      </c>
      <c r="J15" s="3">
        <v>44739</v>
      </c>
      <c r="K15" s="3">
        <v>46265</v>
      </c>
      <c r="L15" s="0" t="s">
        <v>26</v>
      </c>
      <c r="M15" s="0" t="s">
        <v>46</v>
      </c>
      <c r="N15" s="0" t="s">
        <v>39</v>
      </c>
      <c r="O15" s="4">
        <v>7323828636</v>
      </c>
      <c r="P15" s="2">
        <v>0.413675531</v>
      </c>
      <c r="Q15" s="3">
        <v>45474</v>
      </c>
      <c r="R15" s="1" t="str">
        <f>HYPERLINK("https://www.jyskerealkredit.dk/wps/wcm/connect/brf/cad63240-d50f-4298-8d1e-0684dd6799e3/DK0009409922+-+Endelige+vilkår+serie+5+111.E+56.pdf?MOD=AJPERES","Link to final terms")</f>
      </c>
      <c r="S15" s="0" t="s">
        <v>29</v>
      </c>
    </row>
    <row r="16">
      <c r="A16" s="0" t="s">
        <v>57</v>
      </c>
      <c r="B16" s="0" t="s">
        <v>58</v>
      </c>
      <c r="C16" s="0" t="s">
        <v>22</v>
      </c>
      <c r="D16" s="0" t="s">
        <v>23</v>
      </c>
      <c r="E16" s="0" t="s">
        <v>24</v>
      </c>
      <c r="F16" s="0" t="s">
        <v>25</v>
      </c>
      <c r="G16" s="2">
        <v>0.5</v>
      </c>
      <c r="H16" s="3">
        <v>55062</v>
      </c>
      <c r="I16" s="4">
        <v>7319043329</v>
      </c>
      <c r="J16" s="3">
        <v>43686</v>
      </c>
      <c r="K16" s="3">
        <v>44074</v>
      </c>
      <c r="L16" s="0" t="s">
        <v>26</v>
      </c>
      <c r="M16" s="0" t="s">
        <v>46</v>
      </c>
      <c r="N16" s="0" t="s">
        <v>39</v>
      </c>
      <c r="O16" s="4">
        <v>7319043329</v>
      </c>
      <c r="P16" s="2">
        <v>1.0079158599</v>
      </c>
      <c r="Q16" s="3">
        <v>45474</v>
      </c>
      <c r="R16" s="1" t="str">
        <f>HYPERLINK("https://www.jyskerealkredit.dk/wps/wcm/connect/brf/e2ea89d0-2704-4be4-b58a-85b6d91daa8e/Endelige+vilkår+serie+0%2C5+pct+111.E+50+-+DK0009398976.pdf?MOD=AJPERES","Link to final terms")</f>
      </c>
      <c r="S16" s="0" t="s">
        <v>29</v>
      </c>
    </row>
    <row r="17">
      <c r="A17" s="0" t="s">
        <v>59</v>
      </c>
      <c r="B17" s="0" t="s">
        <v>60</v>
      </c>
      <c r="C17" s="0" t="s">
        <v>22</v>
      </c>
      <c r="D17" s="0" t="s">
        <v>23</v>
      </c>
      <c r="E17" s="0" t="s">
        <v>24</v>
      </c>
      <c r="F17" s="0" t="s">
        <v>25</v>
      </c>
      <c r="G17" s="2">
        <v>4.1</v>
      </c>
      <c r="H17" s="3">
        <v>46204</v>
      </c>
      <c r="I17" s="4">
        <v>7257167971</v>
      </c>
      <c r="J17" s="3">
        <v>44673</v>
      </c>
      <c r="K17" s="3">
        <v>46142</v>
      </c>
      <c r="L17" s="0" t="s">
        <v>38</v>
      </c>
      <c r="M17" s="0" t="s">
        <v>27</v>
      </c>
      <c r="N17" s="0" t="s">
        <v>39</v>
      </c>
      <c r="O17" s="4">
        <v>7257167971</v>
      </c>
      <c r="P17" s="2">
        <v>0.1274206589</v>
      </c>
      <c r="Q17" s="3">
        <v>45474</v>
      </c>
      <c r="R17" s="1" t="str">
        <f>HYPERLINK("https://www.jyskerealkredit.dk/wps/wcm/connect/brf/c0cd7881-fd6c-49a9-837b-63f4061759aa/DK0009408528+-+Endelige+vilkår+serie+422.E.OA+Cb3+ju26+RF+-+%28basisprospekt+2022%29.pdf?MOD=AJPERES","Link to final terms")</f>
      </c>
      <c r="S17" s="0" t="s">
        <v>29</v>
      </c>
    </row>
    <row r="18">
      <c r="A18" s="0" t="s">
        <v>61</v>
      </c>
      <c r="B18" s="0" t="s">
        <v>62</v>
      </c>
      <c r="C18" s="0" t="s">
        <v>22</v>
      </c>
      <c r="D18" s="0" t="s">
        <v>23</v>
      </c>
      <c r="E18" s="0" t="s">
        <v>24</v>
      </c>
      <c r="F18" s="0" t="s">
        <v>25</v>
      </c>
      <c r="G18" s="2">
        <v>1</v>
      </c>
      <c r="H18" s="3">
        <v>46844</v>
      </c>
      <c r="I18" s="4">
        <v>6238975137</v>
      </c>
      <c r="J18" s="3">
        <v>43007</v>
      </c>
      <c r="K18" s="3">
        <v>46812</v>
      </c>
      <c r="L18" s="0" t="s">
        <v>26</v>
      </c>
      <c r="M18" s="0" t="s">
        <v>27</v>
      </c>
      <c r="N18" s="0" t="s">
        <v>28</v>
      </c>
      <c r="O18" s="4">
        <v>6238975137</v>
      </c>
      <c r="P18" s="2">
        <v>0</v>
      </c>
      <c r="Q18" s="3">
        <v>45748</v>
      </c>
      <c r="R18" s="1" t="str">
        <f>HYPERLINK("https://www.jyskerealkredit.dk/wps/wcm/connect/brf/0404e739-5a74-4cc0-85a9-40df143a2c2a/Endelige+vilkår+serie+1pct+321.E.ap+2028+RF+-+DK0009393316.pdf?MOD=AJPERES","Link to final terms")</f>
      </c>
      <c r="S18" s="0" t="s">
        <v>29</v>
      </c>
    </row>
    <row r="19">
      <c r="A19" s="0" t="s">
        <v>63</v>
      </c>
      <c r="B19" s="0" t="s">
        <v>64</v>
      </c>
      <c r="C19" s="0" t="s">
        <v>22</v>
      </c>
      <c r="D19" s="0" t="s">
        <v>23</v>
      </c>
      <c r="E19" s="0" t="s">
        <v>24</v>
      </c>
      <c r="F19" s="0" t="s">
        <v>25</v>
      </c>
      <c r="G19" s="2">
        <v>5</v>
      </c>
      <c r="H19" s="3">
        <v>57254</v>
      </c>
      <c r="I19" s="4">
        <v>5253810644</v>
      </c>
      <c r="J19" s="3">
        <v>44732</v>
      </c>
      <c r="K19" s="3">
        <v>46265</v>
      </c>
      <c r="L19" s="0" t="s">
        <v>26</v>
      </c>
      <c r="M19" s="0" t="s">
        <v>46</v>
      </c>
      <c r="N19" s="0" t="s">
        <v>39</v>
      </c>
      <c r="O19" s="4">
        <v>5253810644</v>
      </c>
      <c r="P19" s="2">
        <v>0.0990780443</v>
      </c>
      <c r="Q19" s="3">
        <v>45474</v>
      </c>
      <c r="R19" s="1" t="str">
        <f>HYPERLINK("https://www.jyskerealkredit.dk/wps/wcm/connect/brf/82f6e82d-d329-42e6-998f-84d63af57728/DK0009409419+-+Endelige+vilkår+serie+5+411.E.OA.56.pdf?MOD=AJPERES","Link to final terms")</f>
      </c>
      <c r="S19" s="0" t="s">
        <v>29</v>
      </c>
    </row>
    <row r="20">
      <c r="A20" s="0" t="s">
        <v>65</v>
      </c>
      <c r="B20" s="0" t="s">
        <v>66</v>
      </c>
      <c r="C20" s="0" t="s">
        <v>22</v>
      </c>
      <c r="D20" s="0" t="s">
        <v>23</v>
      </c>
      <c r="E20" s="0" t="s">
        <v>24</v>
      </c>
      <c r="F20" s="0" t="s">
        <v>25</v>
      </c>
      <c r="G20" s="2">
        <v>1</v>
      </c>
      <c r="H20" s="3">
        <v>56158</v>
      </c>
      <c r="I20" s="4">
        <v>4086768090</v>
      </c>
      <c r="J20" s="3">
        <v>43908</v>
      </c>
      <c r="K20" s="3">
        <v>45169</v>
      </c>
      <c r="L20" s="0" t="s">
        <v>26</v>
      </c>
      <c r="M20" s="0" t="s">
        <v>46</v>
      </c>
      <c r="N20" s="0" t="s">
        <v>39</v>
      </c>
      <c r="O20" s="4">
        <v>4086768090</v>
      </c>
      <c r="P20" s="2">
        <v>0.8072686248</v>
      </c>
      <c r="Q20" s="3">
        <v>45474</v>
      </c>
      <c r="R20" s="1" t="str">
        <f>HYPERLINK("https://www.jyskerealkredit.dk/wps/wcm/connect/brf/fed98f6a-0988-423c-9976-2452273847a7/DK0009399941+-+Endelige+vilkår+serie+1+111.E+53.pdf?MOD=AJPERES","Link to final terms")</f>
      </c>
      <c r="S20" s="0" t="s">
        <v>29</v>
      </c>
    </row>
    <row r="21">
      <c r="A21" s="0" t="s">
        <v>67</v>
      </c>
      <c r="B21" s="0" t="s">
        <v>68</v>
      </c>
      <c r="C21" s="0" t="s">
        <v>22</v>
      </c>
      <c r="D21" s="0" t="s">
        <v>23</v>
      </c>
      <c r="E21" s="0" t="s">
        <v>24</v>
      </c>
      <c r="F21" s="0" t="s">
        <v>25</v>
      </c>
      <c r="G21" s="2">
        <v>1</v>
      </c>
      <c r="H21" s="3">
        <v>55793</v>
      </c>
      <c r="I21" s="4">
        <v>3952878915</v>
      </c>
      <c r="J21" s="3">
        <v>43908</v>
      </c>
      <c r="K21" s="3">
        <v>45169</v>
      </c>
      <c r="L21" s="0" t="s">
        <v>26</v>
      </c>
      <c r="M21" s="0" t="s">
        <v>46</v>
      </c>
      <c r="N21" s="0" t="s">
        <v>39</v>
      </c>
      <c r="O21" s="4">
        <v>3952878915</v>
      </c>
      <c r="P21" s="2">
        <v>0.1728910243</v>
      </c>
      <c r="Q21" s="3">
        <v>45474</v>
      </c>
      <c r="R21" s="1" t="str">
        <f>HYPERLINK("https://www.jyskerealkredit.dk/wps/wcm/connect/brf/548953ff-3a8d-4a8d-9e95-462377697b21/DK0009403131+-+Endelige+vilkår+serie+1+411.E.OA+53.pdf?MOD=AJPERES","Link to final terms")</f>
      </c>
      <c r="S21" s="0" t="s">
        <v>29</v>
      </c>
    </row>
    <row r="22">
      <c r="A22" s="0" t="s">
        <v>69</v>
      </c>
      <c r="B22" s="0" t="s">
        <v>70</v>
      </c>
      <c r="C22" s="0" t="s">
        <v>22</v>
      </c>
      <c r="D22" s="0" t="s">
        <v>23</v>
      </c>
      <c r="E22" s="0" t="s">
        <v>24</v>
      </c>
      <c r="F22" s="0" t="s">
        <v>25</v>
      </c>
      <c r="G22" s="2">
        <v>4.18</v>
      </c>
      <c r="H22" s="3">
        <v>46569</v>
      </c>
      <c r="I22" s="4">
        <v>3626479105</v>
      </c>
      <c r="J22" s="3">
        <v>45042</v>
      </c>
      <c r="K22" s="3">
        <v>46507</v>
      </c>
      <c r="L22" s="0" t="s">
        <v>38</v>
      </c>
      <c r="M22" s="0" t="s">
        <v>27</v>
      </c>
      <c r="N22" s="0" t="s">
        <v>39</v>
      </c>
      <c r="O22" s="4">
        <v>3626479105</v>
      </c>
      <c r="P22" s="2">
        <v>0.3002699113</v>
      </c>
      <c r="Q22" s="3">
        <v>45474</v>
      </c>
      <c r="R22" s="1" t="str">
        <f>HYPERLINK("https://www.jyskerealkredit.dk/wps/wcm/connect/brf/f9127474-b451-42e9-8b21-c7b48470d981/DK0009412397+-+Endelige+vilkår+serie+G-422.E.OA+Cb3+ju.27+RF+incl.+tillæg.pdf?MOD=AJPERES","Link to final terms")</f>
      </c>
      <c r="S22" s="0" t="s">
        <v>71</v>
      </c>
    </row>
    <row r="23">
      <c r="A23" s="0" t="s">
        <v>72</v>
      </c>
      <c r="B23" s="0" t="s">
        <v>73</v>
      </c>
      <c r="C23" s="0" t="s">
        <v>22</v>
      </c>
      <c r="D23" s="0" t="s">
        <v>23</v>
      </c>
      <c r="E23" s="0" t="s">
        <v>24</v>
      </c>
      <c r="F23" s="0" t="s">
        <v>25</v>
      </c>
      <c r="G23" s="2">
        <v>0.5</v>
      </c>
      <c r="H23" s="3">
        <v>51410</v>
      </c>
      <c r="I23" s="4">
        <v>3257359928</v>
      </c>
      <c r="J23" s="3">
        <v>43627</v>
      </c>
      <c r="K23" s="3">
        <v>44074</v>
      </c>
      <c r="L23" s="0" t="s">
        <v>26</v>
      </c>
      <c r="M23" s="0" t="s">
        <v>46</v>
      </c>
      <c r="N23" s="0" t="s">
        <v>39</v>
      </c>
      <c r="O23" s="4">
        <v>3257359928</v>
      </c>
      <c r="P23" s="2">
        <v>1.6750003865</v>
      </c>
      <c r="Q23" s="3">
        <v>45474</v>
      </c>
      <c r="R23" s="1" t="str">
        <f>HYPERLINK("https://www.jyskerealkredit.dk/wps/wcm/connect/brf/bc8f3441-938d-4ce9-b0cd-65a523fcd910/Endelige+vilkår+serie+0%2C5+pct+111.E+40+-+DK0009397812.pdf?MOD=AJPERES","Link to final terms")</f>
      </c>
      <c r="S23" s="0" t="s">
        <v>71</v>
      </c>
    </row>
    <row r="24">
      <c r="A24" s="0" t="s">
        <v>74</v>
      </c>
      <c r="B24" s="0" t="s">
        <v>75</v>
      </c>
      <c r="C24" s="0" t="s">
        <v>22</v>
      </c>
      <c r="D24" s="0" t="s">
        <v>23</v>
      </c>
      <c r="E24" s="0" t="s">
        <v>24</v>
      </c>
      <c r="F24" s="0" t="s">
        <v>25</v>
      </c>
      <c r="G24" s="2">
        <v>1</v>
      </c>
      <c r="H24" s="3">
        <v>45931</v>
      </c>
      <c r="I24" s="4">
        <v>3215298754</v>
      </c>
      <c r="J24" s="3">
        <v>43845</v>
      </c>
      <c r="K24" s="3">
        <v>45900</v>
      </c>
      <c r="L24" s="0" t="s">
        <v>26</v>
      </c>
      <c r="M24" s="0" t="s">
        <v>27</v>
      </c>
      <c r="N24" s="0" t="s">
        <v>28</v>
      </c>
      <c r="O24" s="4">
        <v>3215298754</v>
      </c>
      <c r="P24" s="2">
        <v>100</v>
      </c>
      <c r="Q24" s="3">
        <v>45566</v>
      </c>
      <c r="R24" s="1" t="str">
        <f>HYPERLINK("https://www.jyskerealkredit.dk/wps/wcm/connect/brf/31912f66-6822-4df2-a6e1-4a2e74d64652/Endelige+vilkår+serie+1pct+321.E.ok.25+RF+-+DK0009399438.pdf?MOD=AJPERES","Link to final terms")</f>
      </c>
      <c r="S24" s="0" t="s">
        <v>71</v>
      </c>
    </row>
    <row r="25">
      <c r="A25" s="0" t="s">
        <v>76</v>
      </c>
      <c r="B25" s="0" t="s">
        <v>77</v>
      </c>
      <c r="C25" s="0" t="s">
        <v>22</v>
      </c>
      <c r="D25" s="0" t="s">
        <v>23</v>
      </c>
      <c r="E25" s="0" t="s">
        <v>24</v>
      </c>
      <c r="F25" s="0" t="s">
        <v>25</v>
      </c>
      <c r="G25" s="2">
        <v>1.5</v>
      </c>
      <c r="H25" s="3">
        <v>55793</v>
      </c>
      <c r="I25" s="4">
        <v>2902451862</v>
      </c>
      <c r="J25" s="3">
        <v>43984</v>
      </c>
      <c r="K25" s="3">
        <v>45169</v>
      </c>
      <c r="L25" s="0" t="s">
        <v>26</v>
      </c>
      <c r="M25" s="0" t="s">
        <v>46</v>
      </c>
      <c r="N25" s="0" t="s">
        <v>39</v>
      </c>
      <c r="O25" s="4">
        <v>2902451862</v>
      </c>
      <c r="P25" s="2">
        <v>0.0688068972</v>
      </c>
      <c r="Q25" s="3">
        <v>45474</v>
      </c>
      <c r="R25" s="1" t="str">
        <f>HYPERLINK("https://www.jyskerealkredit.dk/wps/wcm/connect/brf/b6e3dff8-5afa-4b33-9a6f-6b5c59999ce7/DK0009403727+-+Endelige+vilkår+serie+1.5+411.E.OA+53.pdf?MOD=AJPERES","Link to final terms")</f>
      </c>
      <c r="S25" s="0" t="s">
        <v>71</v>
      </c>
    </row>
    <row r="26">
      <c r="A26" s="0" t="s">
        <v>78</v>
      </c>
      <c r="B26" s="0" t="s">
        <v>79</v>
      </c>
      <c r="C26" s="0" t="s">
        <v>22</v>
      </c>
      <c r="D26" s="0" t="s">
        <v>23</v>
      </c>
      <c r="E26" s="0" t="s">
        <v>24</v>
      </c>
      <c r="F26" s="0" t="s">
        <v>25</v>
      </c>
      <c r="G26" s="2">
        <v>1.5</v>
      </c>
      <c r="H26" s="3">
        <v>55885</v>
      </c>
      <c r="I26" s="4">
        <v>2678533691</v>
      </c>
      <c r="J26" s="3">
        <v>43984</v>
      </c>
      <c r="K26" s="3">
        <v>45169</v>
      </c>
      <c r="L26" s="0" t="s">
        <v>26</v>
      </c>
      <c r="M26" s="0" t="s">
        <v>46</v>
      </c>
      <c r="N26" s="0" t="s">
        <v>39</v>
      </c>
      <c r="O26" s="4">
        <v>2678533691</v>
      </c>
      <c r="P26" s="2">
        <v>0.7430840138</v>
      </c>
      <c r="Q26" s="3">
        <v>45474</v>
      </c>
      <c r="R26" s="1" t="str">
        <f>HYPERLINK("https://www.jyskerealkredit.dk/wps/wcm/connect/brf/3668f560-75c7-47a3-9b00-c62a4f566343/DK0009403644+-+Endelige+vilkår+serie+1.5+111.E+53.pdf?MOD=AJPERES","Link to final terms")</f>
      </c>
      <c r="S26" s="0" t="s">
        <v>71</v>
      </c>
    </row>
    <row r="27">
      <c r="A27" s="0" t="s">
        <v>80</v>
      </c>
      <c r="B27" s="0" t="s">
        <v>81</v>
      </c>
      <c r="C27" s="0" t="s">
        <v>22</v>
      </c>
      <c r="D27" s="0" t="s">
        <v>23</v>
      </c>
      <c r="E27" s="0" t="s">
        <v>24</v>
      </c>
      <c r="F27" s="0" t="s">
        <v>25</v>
      </c>
      <c r="G27" s="2">
        <v>1</v>
      </c>
      <c r="H27" s="3">
        <v>45566</v>
      </c>
      <c r="I27" s="4">
        <v>2477786610</v>
      </c>
      <c r="J27" s="3">
        <v>43644</v>
      </c>
      <c r="K27" s="3">
        <v>45535</v>
      </c>
      <c r="L27" s="0" t="s">
        <v>26</v>
      </c>
      <c r="M27" s="0" t="s">
        <v>27</v>
      </c>
      <c r="N27" s="0" t="s">
        <v>28</v>
      </c>
      <c r="O27" s="4">
        <v>2477786610</v>
      </c>
      <c r="P27" s="2">
        <v>100</v>
      </c>
      <c r="Q27" s="3">
        <v>45566</v>
      </c>
      <c r="R27" s="1" t="str">
        <f>HYPERLINK("https://www.jyskerealkredit.dk/wps/wcm/connect/brf/fd2f068f-1f3e-490b-93ba-2fe25de84376/Endelige+vilkår+serie+1+pct+321.E.ok.24+RF+-+DK0009398620.pdf?MOD=AJPERES","Link to final terms")</f>
      </c>
      <c r="S27" s="0" t="s">
        <v>71</v>
      </c>
    </row>
    <row r="28">
      <c r="A28" s="0" t="s">
        <v>82</v>
      </c>
      <c r="B28" s="0" t="s">
        <v>83</v>
      </c>
      <c r="C28" s="0" t="s">
        <v>22</v>
      </c>
      <c r="D28" s="0" t="s">
        <v>23</v>
      </c>
      <c r="E28" s="0" t="s">
        <v>24</v>
      </c>
      <c r="F28" s="0" t="s">
        <v>25</v>
      </c>
      <c r="G28" s="2">
        <v>0.5</v>
      </c>
      <c r="H28" s="3">
        <v>56158</v>
      </c>
      <c r="I28" s="4">
        <v>2408818012</v>
      </c>
      <c r="J28" s="3">
        <v>43908</v>
      </c>
      <c r="K28" s="3">
        <v>45169</v>
      </c>
      <c r="L28" s="0" t="s">
        <v>26</v>
      </c>
      <c r="M28" s="0" t="s">
        <v>46</v>
      </c>
      <c r="N28" s="0" t="s">
        <v>39</v>
      </c>
      <c r="O28" s="4">
        <v>2408818012</v>
      </c>
      <c r="P28" s="2">
        <v>0.8909623968</v>
      </c>
      <c r="Q28" s="3">
        <v>45474</v>
      </c>
      <c r="R28" s="1" t="str">
        <f>HYPERLINK("https://www.jyskerealkredit.dk/wps/wcm/connect/brf/299f8334-ff98-49e6-a4cd-a6d7fc326cee/DK0009399867+-+Endelige+vilkår+serie+0.5+111.E+53.pdf?MOD=AJPERES","Link to final terms")</f>
      </c>
      <c r="S28" s="0" t="s">
        <v>71</v>
      </c>
    </row>
    <row r="29">
      <c r="A29" s="0" t="s">
        <v>84</v>
      </c>
      <c r="B29" s="0" t="s">
        <v>85</v>
      </c>
      <c r="C29" s="0" t="s">
        <v>22</v>
      </c>
      <c r="D29" s="0" t="s">
        <v>23</v>
      </c>
      <c r="E29" s="0" t="s">
        <v>24</v>
      </c>
      <c r="F29" s="0" t="s">
        <v>25</v>
      </c>
      <c r="G29" s="2">
        <v>4</v>
      </c>
      <c r="H29" s="3">
        <v>56158</v>
      </c>
      <c r="I29" s="4">
        <v>2385044375</v>
      </c>
      <c r="J29" s="3">
        <v>44693</v>
      </c>
      <c r="K29" s="3">
        <v>45169</v>
      </c>
      <c r="L29" s="0" t="s">
        <v>26</v>
      </c>
      <c r="M29" s="0" t="s">
        <v>46</v>
      </c>
      <c r="N29" s="0" t="s">
        <v>39</v>
      </c>
      <c r="O29" s="4">
        <v>2385044375</v>
      </c>
      <c r="P29" s="2">
        <v>0.5128133423</v>
      </c>
      <c r="Q29" s="3">
        <v>45474</v>
      </c>
      <c r="R29" s="1" t="str">
        <f>HYPERLINK("https://www.jyskerealkredit.dk/wps/wcm/connect/brf/b712d9ad-54aa-4ab3-b91d-5f34df0ae3bb/DK0009409252+-+Endelige+vilkår+serie+4+111.E+53.pdf?MOD=AJPERES","Link to final terms")</f>
      </c>
      <c r="S29" s="0" t="s">
        <v>71</v>
      </c>
    </row>
    <row r="30">
      <c r="A30" s="0" t="s">
        <v>86</v>
      </c>
      <c r="B30" s="0" t="s">
        <v>87</v>
      </c>
      <c r="C30" s="0" t="s">
        <v>22</v>
      </c>
      <c r="D30" s="0" t="s">
        <v>23</v>
      </c>
      <c r="E30" s="0" t="s">
        <v>24</v>
      </c>
      <c r="F30" s="0" t="s">
        <v>25</v>
      </c>
      <c r="G30" s="2">
        <v>0.5</v>
      </c>
      <c r="H30" s="3">
        <v>55062</v>
      </c>
      <c r="I30" s="4">
        <v>2367202280</v>
      </c>
      <c r="J30" s="3">
        <v>43697</v>
      </c>
      <c r="K30" s="3">
        <v>44074</v>
      </c>
      <c r="L30" s="0" t="s">
        <v>26</v>
      </c>
      <c r="M30" s="0" t="s">
        <v>46</v>
      </c>
      <c r="N30" s="0" t="s">
        <v>39</v>
      </c>
      <c r="O30" s="4">
        <v>2367202280</v>
      </c>
      <c r="P30" s="2">
        <v>0.0665531769</v>
      </c>
      <c r="Q30" s="3">
        <v>45474</v>
      </c>
      <c r="R30" s="1" t="str">
        <f>HYPERLINK("https://www.jyskerealkredit.dk/wps/wcm/connect/brf/d88a265d-fed3-48ef-9bbb-e7c65256f381/Endelige+vilkår+serie+0%2C5+pct+411.E+OA+50+-+DK0009399008.pdf?MOD=AJPERES","Link to final terms")</f>
      </c>
      <c r="S30" s="0" t="s">
        <v>71</v>
      </c>
    </row>
    <row r="31">
      <c r="A31" s="0" t="s">
        <v>88</v>
      </c>
      <c r="B31" s="0" t="s">
        <v>89</v>
      </c>
      <c r="C31" s="0" t="s">
        <v>22</v>
      </c>
      <c r="D31" s="0" t="s">
        <v>23</v>
      </c>
      <c r="E31" s="0" t="s">
        <v>24</v>
      </c>
      <c r="F31" s="0" t="s">
        <v>25</v>
      </c>
      <c r="G31" s="2">
        <v>1.5</v>
      </c>
      <c r="H31" s="3">
        <v>54970</v>
      </c>
      <c r="I31" s="4">
        <v>2200197418</v>
      </c>
      <c r="J31" s="3">
        <v>43068</v>
      </c>
      <c r="K31" s="3">
        <v>44074</v>
      </c>
      <c r="L31" s="0" t="s">
        <v>26</v>
      </c>
      <c r="M31" s="0" t="s">
        <v>46</v>
      </c>
      <c r="N31" s="0" t="s">
        <v>39</v>
      </c>
      <c r="O31" s="4">
        <v>2200197418</v>
      </c>
      <c r="P31" s="2">
        <v>0.8485084093</v>
      </c>
      <c r="Q31" s="3">
        <v>45474</v>
      </c>
      <c r="R31" s="1" t="str">
        <f>HYPERLINK("https://www.jyskerealkredit.dk/wps/wcm/connect/brf/3b1d042c-c6ec-4948-ad6e-5dbd573087fe/DK0009393746.pdf?MOD=AJPERES","Link to final terms")</f>
      </c>
      <c r="S31" s="0" t="s">
        <v>71</v>
      </c>
    </row>
    <row r="32">
      <c r="A32" s="0" t="s">
        <v>90</v>
      </c>
      <c r="B32" s="0" t="s">
        <v>91</v>
      </c>
      <c r="C32" s="0" t="s">
        <v>22</v>
      </c>
      <c r="D32" s="0" t="s">
        <v>23</v>
      </c>
      <c r="E32" s="0" t="s">
        <v>24</v>
      </c>
      <c r="F32" s="0" t="s">
        <v>25</v>
      </c>
      <c r="G32" s="2">
        <v>3.97</v>
      </c>
      <c r="H32" s="3">
        <v>45839</v>
      </c>
      <c r="I32" s="4">
        <v>2168942817</v>
      </c>
      <c r="J32" s="3">
        <v>44673</v>
      </c>
      <c r="K32" s="3">
        <v>45777</v>
      </c>
      <c r="L32" s="0" t="s">
        <v>38</v>
      </c>
      <c r="M32" s="0" t="s">
        <v>27</v>
      </c>
      <c r="N32" s="0" t="s">
        <v>39</v>
      </c>
      <c r="O32" s="4">
        <v>2168942817</v>
      </c>
      <c r="P32" s="2">
        <v>0.092305595</v>
      </c>
      <c r="Q32" s="3">
        <v>45474</v>
      </c>
      <c r="R32" s="1" t="str">
        <f>HYPERLINK("https://www.jyskerealkredit.dk/wps/wcm/connect/brf/f04e71bf-36f6-480b-8007-fe91d64bd8de/DK0009408601+-+Endelige+vilkår+serie+G422.E.OA+Cb3+ju25+RF+-+%28basisprospekt+2022%29.pdf?MOD=AJPERES","Link to final terms")</f>
      </c>
      <c r="S32" s="0" t="s">
        <v>71</v>
      </c>
    </row>
    <row r="33">
      <c r="A33" s="0" t="s">
        <v>92</v>
      </c>
      <c r="B33" s="0" t="s">
        <v>93</v>
      </c>
      <c r="C33" s="0" t="s">
        <v>22</v>
      </c>
      <c r="D33" s="0" t="s">
        <v>23</v>
      </c>
      <c r="E33" s="0" t="s">
        <v>24</v>
      </c>
      <c r="F33" s="0" t="s">
        <v>25</v>
      </c>
      <c r="G33" s="2">
        <v>4</v>
      </c>
      <c r="H33" s="3">
        <v>56158</v>
      </c>
      <c r="I33" s="4">
        <v>2161548762</v>
      </c>
      <c r="J33" s="3">
        <v>44693</v>
      </c>
      <c r="K33" s="3">
        <v>45169</v>
      </c>
      <c r="L33" s="0" t="s">
        <v>26</v>
      </c>
      <c r="M33" s="0" t="s">
        <v>46</v>
      </c>
      <c r="N33" s="0" t="s">
        <v>39</v>
      </c>
      <c r="O33" s="4">
        <v>2161548762</v>
      </c>
      <c r="P33" s="2">
        <v>0.1957729127</v>
      </c>
      <c r="Q33" s="3">
        <v>45474</v>
      </c>
      <c r="R33" s="1" t="str">
        <f>HYPERLINK("https://www.jyskerealkredit.dk/wps/wcm/connect/brf/8881061f-2f69-4c84-a4ea-79b42ba89622/DK0009409179+-+Endelige+vilkår+serie+4+411.E.OA+53.pdf?MOD=AJPERES","Link to final terms")</f>
      </c>
      <c r="S33" s="0" t="s">
        <v>71</v>
      </c>
    </row>
    <row r="34">
      <c r="A34" s="0" t="s">
        <v>94</v>
      </c>
      <c r="B34" s="0" t="s">
        <v>95</v>
      </c>
      <c r="C34" s="0" t="s">
        <v>22</v>
      </c>
      <c r="D34" s="0" t="s">
        <v>23</v>
      </c>
      <c r="E34" s="0" t="s">
        <v>24</v>
      </c>
      <c r="F34" s="0" t="s">
        <v>25</v>
      </c>
      <c r="G34" s="2">
        <v>4</v>
      </c>
      <c r="H34" s="3">
        <v>57254</v>
      </c>
      <c r="I34" s="4">
        <v>1848164921</v>
      </c>
      <c r="J34" s="3">
        <v>45097</v>
      </c>
      <c r="K34" s="3">
        <v>46265</v>
      </c>
      <c r="L34" s="0" t="s">
        <v>26</v>
      </c>
      <c r="M34" s="0" t="s">
        <v>46</v>
      </c>
      <c r="N34" s="0" t="s">
        <v>39</v>
      </c>
      <c r="O34" s="4">
        <v>1848164921</v>
      </c>
      <c r="P34" s="2">
        <v>0.4581834821</v>
      </c>
      <c r="Q34" s="3">
        <v>45474</v>
      </c>
      <c r="R34" s="1" t="str">
        <f>HYPERLINK("https://www.jyskerealkredit.dk/wps/wcm/connect/brf/8ce439a9-f3ba-403c-910a-1d35ddcaa8c6/DK0009413528+-+Endelige+vilkår+serie+4+111.E+56.pdf?MOD=AJPERES","Link to final terms")</f>
      </c>
      <c r="S34" s="0" t="s">
        <v>96</v>
      </c>
    </row>
    <row r="35">
      <c r="A35" s="0" t="s">
        <v>97</v>
      </c>
      <c r="B35" s="0" t="s">
        <v>98</v>
      </c>
      <c r="C35" s="0" t="s">
        <v>22</v>
      </c>
      <c r="D35" s="0" t="s">
        <v>23</v>
      </c>
      <c r="E35" s="0" t="s">
        <v>24</v>
      </c>
      <c r="F35" s="0" t="s">
        <v>25</v>
      </c>
      <c r="G35" s="2">
        <v>2.5</v>
      </c>
      <c r="H35" s="3">
        <v>56158</v>
      </c>
      <c r="I35" s="4">
        <v>1819853548</v>
      </c>
      <c r="J35" s="3">
        <v>44603</v>
      </c>
      <c r="K35" s="3">
        <v>45169</v>
      </c>
      <c r="L35" s="0" t="s">
        <v>26</v>
      </c>
      <c r="M35" s="0" t="s">
        <v>46</v>
      </c>
      <c r="N35" s="0" t="s">
        <v>39</v>
      </c>
      <c r="O35" s="4">
        <v>1819853548</v>
      </c>
      <c r="P35" s="2">
        <v>0.6389237394</v>
      </c>
      <c r="Q35" s="3">
        <v>45474</v>
      </c>
      <c r="R35" s="1" t="str">
        <f>HYPERLINK("https://www.jyskerealkredit.dk/wps/wcm/connect/brf/82df3bf5-d880-4be4-a963-3a7c888106ae/DK0009407470+-+Endelige+vilkår+serie+2%2C5+111.E+53.pdf?MOD=AJPERES","Link to final terms")</f>
      </c>
      <c r="S35" s="0" t="s">
        <v>96</v>
      </c>
    </row>
    <row r="36">
      <c r="A36" s="0" t="s">
        <v>99</v>
      </c>
      <c r="B36" s="0" t="s">
        <v>100</v>
      </c>
      <c r="C36" s="0" t="s">
        <v>22</v>
      </c>
      <c r="D36" s="0" t="s">
        <v>23</v>
      </c>
      <c r="E36" s="0" t="s">
        <v>24</v>
      </c>
      <c r="F36" s="0" t="s">
        <v>25</v>
      </c>
      <c r="G36" s="2">
        <v>2</v>
      </c>
      <c r="H36" s="3">
        <v>56158</v>
      </c>
      <c r="I36" s="4">
        <v>1773253438</v>
      </c>
      <c r="J36" s="3">
        <v>44470</v>
      </c>
      <c r="K36" s="3">
        <v>45169</v>
      </c>
      <c r="L36" s="0" t="s">
        <v>26</v>
      </c>
      <c r="M36" s="0" t="s">
        <v>46</v>
      </c>
      <c r="N36" s="0" t="s">
        <v>39</v>
      </c>
      <c r="O36" s="4">
        <v>1773253438</v>
      </c>
      <c r="P36" s="2">
        <v>0.0782138885</v>
      </c>
      <c r="Q36" s="3">
        <v>45474</v>
      </c>
      <c r="R36" s="1" t="str">
        <f>HYPERLINK("https://www.jyskerealkredit.dk/wps/wcm/connect/brf/7874c793-6edf-49c0-bca9-90bfb393a776/DK0009406746+-+Endelige+vilkår+serie+2+411.E.OA+53.pdf?MOD=AJPERES","Link to final terms")</f>
      </c>
      <c r="S36" s="0" t="s">
        <v>96</v>
      </c>
    </row>
    <row r="37">
      <c r="A37" s="0" t="s">
        <v>101</v>
      </c>
      <c r="B37" s="0" t="s">
        <v>102</v>
      </c>
      <c r="C37" s="0" t="s">
        <v>22</v>
      </c>
      <c r="D37" s="0" t="s">
        <v>23</v>
      </c>
      <c r="E37" s="0" t="s">
        <v>24</v>
      </c>
      <c r="F37" s="0" t="s">
        <v>25</v>
      </c>
      <c r="G37" s="2">
        <v>2</v>
      </c>
      <c r="H37" s="3">
        <v>53966</v>
      </c>
      <c r="I37" s="4">
        <v>1733435234</v>
      </c>
      <c r="J37" s="3">
        <v>42012</v>
      </c>
      <c r="K37" s="3">
        <v>42978</v>
      </c>
      <c r="L37" s="0" t="s">
        <v>26</v>
      </c>
      <c r="M37" s="0" t="s">
        <v>46</v>
      </c>
      <c r="N37" s="0" t="s">
        <v>39</v>
      </c>
      <c r="O37" s="4">
        <v>1733435234</v>
      </c>
      <c r="P37" s="2">
        <v>0.9423547563</v>
      </c>
      <c r="Q37" s="3">
        <v>45474</v>
      </c>
      <c r="R37" s="1" t="str">
        <f>HYPERLINK("https://www.jyskerealkredit.dk/wps/wcm/connect/brf/bc2a4bbe-33b7-45de-8b48-f42ebb1f8af0/DK0009387698.pdf?MOD=AJPERES","Link to final terms")</f>
      </c>
      <c r="S37" s="0" t="s">
        <v>96</v>
      </c>
    </row>
    <row r="38">
      <c r="A38" s="0" t="s">
        <v>103</v>
      </c>
      <c r="B38" s="0" t="s">
        <v>104</v>
      </c>
      <c r="C38" s="0" t="s">
        <v>22</v>
      </c>
      <c r="D38" s="0" t="s">
        <v>23</v>
      </c>
      <c r="E38" s="0" t="s">
        <v>24</v>
      </c>
      <c r="F38" s="0" t="s">
        <v>25</v>
      </c>
      <c r="G38" s="2">
        <v>5</v>
      </c>
      <c r="H38" s="3">
        <v>53601</v>
      </c>
      <c r="I38" s="4">
        <v>1708878028</v>
      </c>
      <c r="J38" s="3">
        <v>44839</v>
      </c>
      <c r="K38" s="3">
        <v>46265</v>
      </c>
      <c r="L38" s="0" t="s">
        <v>26</v>
      </c>
      <c r="M38" s="0" t="s">
        <v>46</v>
      </c>
      <c r="N38" s="0" t="s">
        <v>39</v>
      </c>
      <c r="O38" s="4">
        <v>1708878028</v>
      </c>
      <c r="P38" s="2">
        <v>0.8636881843</v>
      </c>
      <c r="Q38" s="3">
        <v>45474</v>
      </c>
      <c r="R38" s="1" t="str">
        <f>HYPERLINK("https://www.jyskerealkredit.dk/wps/wcm/connect/brf/5a91b8e3-9451-40a9-993e-7f4990659cee/DK0009410342+-+Endelige+vilkår+serie+5+111.E+46.pdf?MOD=AJPERES","Link to final terms")</f>
      </c>
      <c r="S38" s="0" t="s">
        <v>96</v>
      </c>
    </row>
    <row r="39">
      <c r="A39" s="0" t="s">
        <v>105</v>
      </c>
      <c r="B39" s="0" t="s">
        <v>106</v>
      </c>
      <c r="C39" s="0" t="s">
        <v>22</v>
      </c>
      <c r="D39" s="0" t="s">
        <v>23</v>
      </c>
      <c r="E39" s="0" t="s">
        <v>24</v>
      </c>
      <c r="F39" s="0" t="s">
        <v>25</v>
      </c>
      <c r="G39" s="2">
        <v>1</v>
      </c>
      <c r="H39" s="3">
        <v>45748</v>
      </c>
      <c r="I39" s="4">
        <v>1629830034</v>
      </c>
      <c r="J39" s="3">
        <v>45097</v>
      </c>
      <c r="K39" s="3">
        <v>45716</v>
      </c>
      <c r="L39" s="0" t="s">
        <v>26</v>
      </c>
      <c r="M39" s="0" t="s">
        <v>27</v>
      </c>
      <c r="N39" s="0" t="s">
        <v>28</v>
      </c>
      <c r="O39" s="4">
        <v>1629830034</v>
      </c>
      <c r="P39" s="2">
        <v>100</v>
      </c>
      <c r="Q39" s="3">
        <v>45748</v>
      </c>
      <c r="R39" s="1" t="str">
        <f>HYPERLINK("https://www.jyskerealkredit.dk/wps/wcm/connect/brf/9c44f029-256c-4988-ae91-336a109cd96f/DK0009412710+-+Endelige+vilkår+serie+1+321.E.ap.25+IT1.pdf?MOD=AJPERES","Link to final terms")</f>
      </c>
      <c r="S39" s="0" t="s">
        <v>96</v>
      </c>
    </row>
    <row r="40">
      <c r="A40" s="0" t="s">
        <v>107</v>
      </c>
      <c r="B40" s="0" t="s">
        <v>108</v>
      </c>
      <c r="C40" s="0" t="s">
        <v>22</v>
      </c>
      <c r="D40" s="0" t="s">
        <v>23</v>
      </c>
      <c r="E40" s="0" t="s">
        <v>24</v>
      </c>
      <c r="F40" s="0" t="s">
        <v>25</v>
      </c>
      <c r="G40" s="2">
        <v>1</v>
      </c>
      <c r="H40" s="3">
        <v>47574</v>
      </c>
      <c r="I40" s="4">
        <v>1623407404</v>
      </c>
      <c r="J40" s="3">
        <v>43644</v>
      </c>
      <c r="K40" s="3">
        <v>47542</v>
      </c>
      <c r="L40" s="0" t="s">
        <v>26</v>
      </c>
      <c r="M40" s="0" t="s">
        <v>27</v>
      </c>
      <c r="N40" s="0" t="s">
        <v>28</v>
      </c>
      <c r="O40" s="4">
        <v>1623407404</v>
      </c>
      <c r="P40" s="2">
        <v>0</v>
      </c>
      <c r="Q40" s="3">
        <v>45748</v>
      </c>
      <c r="R40" s="1" t="str">
        <f>HYPERLINK("https://www.jyskerealkredit.dk/wps/wcm/connect/brf/59cefe6c-2ed3-4506-9cc5-7e6d356f0aad/Endelige+vilkår+serie+1+pct+321.E.ap.30+RF+-+DK0009398380.pdf?MOD=AJPERES","Link to final terms")</f>
      </c>
      <c r="S40" s="0" t="s">
        <v>96</v>
      </c>
    </row>
    <row r="41">
      <c r="A41" s="0" t="s">
        <v>109</v>
      </c>
      <c r="B41" s="0" t="s">
        <v>110</v>
      </c>
      <c r="C41" s="0" t="s">
        <v>22</v>
      </c>
      <c r="D41" s="0" t="s">
        <v>23</v>
      </c>
      <c r="E41" s="0" t="s">
        <v>24</v>
      </c>
      <c r="F41" s="0" t="s">
        <v>25</v>
      </c>
      <c r="G41" s="2">
        <v>0.5</v>
      </c>
      <c r="H41" s="3">
        <v>52505</v>
      </c>
      <c r="I41" s="4">
        <v>1506993546</v>
      </c>
      <c r="J41" s="3">
        <v>43908</v>
      </c>
      <c r="K41" s="3">
        <v>45169</v>
      </c>
      <c r="L41" s="0" t="s">
        <v>26</v>
      </c>
      <c r="M41" s="0" t="s">
        <v>46</v>
      </c>
      <c r="N41" s="0" t="s">
        <v>39</v>
      </c>
      <c r="O41" s="4">
        <v>1506993546</v>
      </c>
      <c r="P41" s="2">
        <v>1.4272766538</v>
      </c>
      <c r="Q41" s="3">
        <v>45474</v>
      </c>
      <c r="R41" s="1" t="str">
        <f>HYPERLINK("https://www.jyskerealkredit.dk/wps/wcm/connect/brf/9057b3f1-ce8a-4aec-b48c-eb9878c03a1c/DK0009399784+-+Endelige+vilkår+serie+0.5+111.E+43.pdf?MOD=AJPERES","Link to final terms")</f>
      </c>
      <c r="S41" s="0" t="s">
        <v>96</v>
      </c>
    </row>
    <row r="42">
      <c r="A42" s="0" t="s">
        <v>111</v>
      </c>
      <c r="B42" s="0" t="s">
        <v>112</v>
      </c>
      <c r="C42" s="0" t="s">
        <v>22</v>
      </c>
      <c r="D42" s="0" t="s">
        <v>23</v>
      </c>
      <c r="E42" s="0" t="s">
        <v>24</v>
      </c>
      <c r="F42" s="0" t="s">
        <v>25</v>
      </c>
      <c r="G42" s="2">
        <v>1.5</v>
      </c>
      <c r="H42" s="3">
        <v>55062</v>
      </c>
      <c r="I42" s="4">
        <v>1464770350</v>
      </c>
      <c r="J42" s="3">
        <v>43510</v>
      </c>
      <c r="K42" s="3">
        <v>44074</v>
      </c>
      <c r="L42" s="0" t="s">
        <v>26</v>
      </c>
      <c r="M42" s="0" t="s">
        <v>46</v>
      </c>
      <c r="N42" s="0" t="s">
        <v>39</v>
      </c>
      <c r="O42" s="4">
        <v>1464770350</v>
      </c>
      <c r="P42" s="2">
        <v>0.1530077407</v>
      </c>
      <c r="Q42" s="3">
        <v>45474</v>
      </c>
      <c r="R42" s="1" t="str">
        <f>HYPERLINK("https://www.jyskerealkredit.dk/wps/wcm/connect/brf/c5ee95a1-4aa1-41bf-bcf5-076cdd97e9eb/Endelige+vilkår+serie+1%2C5+pct+411.E.OA+50+-+DK0009396681.pdf?MOD=AJPERES","Link to final terms")</f>
      </c>
      <c r="S42" s="0" t="s">
        <v>96</v>
      </c>
    </row>
    <row r="43">
      <c r="A43" s="0" t="s">
        <v>113</v>
      </c>
      <c r="B43" s="0" t="s">
        <v>114</v>
      </c>
      <c r="C43" s="0" t="s">
        <v>22</v>
      </c>
      <c r="D43" s="0" t="s">
        <v>23</v>
      </c>
      <c r="E43" s="0" t="s">
        <v>24</v>
      </c>
      <c r="F43" s="0" t="s">
        <v>25</v>
      </c>
      <c r="G43" s="2">
        <v>1.5</v>
      </c>
      <c r="H43" s="3">
        <v>56066</v>
      </c>
      <c r="I43" s="4">
        <v>1390003581</v>
      </c>
      <c r="J43" s="3">
        <v>44253</v>
      </c>
      <c r="K43" s="3">
        <v>45169</v>
      </c>
      <c r="L43" s="0" t="s">
        <v>26</v>
      </c>
      <c r="M43" s="0" t="s">
        <v>46</v>
      </c>
      <c r="N43" s="0" t="s">
        <v>39</v>
      </c>
      <c r="O43" s="4">
        <v>1390003581</v>
      </c>
      <c r="P43" s="2">
        <v>0.0210079692</v>
      </c>
      <c r="Q43" s="3">
        <v>45474</v>
      </c>
      <c r="R43" s="1" t="str">
        <f>HYPERLINK("https://www.jyskerealkredit.dk/wps/wcm/connect/brf/ab8f0f81-4b18-4ade-97b7-4f5112c68621/DK0009405508+-+Endelige+vilkår+serie+1%2C5+411.E.OA30+53.pdf?MOD=AJPERES","Link to final terms")</f>
      </c>
      <c r="S43" s="0" t="s">
        <v>96</v>
      </c>
    </row>
    <row r="44">
      <c r="A44" s="0" t="s">
        <v>115</v>
      </c>
      <c r="B44" s="0" t="s">
        <v>116</v>
      </c>
      <c r="C44" s="0" t="s">
        <v>22</v>
      </c>
      <c r="D44" s="0" t="s">
        <v>23</v>
      </c>
      <c r="E44" s="0" t="s">
        <v>24</v>
      </c>
      <c r="F44" s="0" t="s">
        <v>25</v>
      </c>
      <c r="G44" s="2">
        <v>1</v>
      </c>
      <c r="H44" s="3">
        <v>55701</v>
      </c>
      <c r="I44" s="4">
        <v>1332373879</v>
      </c>
      <c r="J44" s="3">
        <v>44187</v>
      </c>
      <c r="K44" s="3">
        <v>45169</v>
      </c>
      <c r="L44" s="0" t="s">
        <v>26</v>
      </c>
      <c r="M44" s="0" t="s">
        <v>46</v>
      </c>
      <c r="N44" s="0" t="s">
        <v>39</v>
      </c>
      <c r="O44" s="4">
        <v>1332373879</v>
      </c>
      <c r="P44" s="2">
        <v>0.0070153368</v>
      </c>
      <c r="Q44" s="3">
        <v>45474</v>
      </c>
      <c r="R44" s="1" t="str">
        <f>HYPERLINK("https://www.jyskerealkredit.dk/wps/wcm/connect/brf/b8da9b36-c947-4a14-9f38-41569eaf439a/DK0009405185+-+Endelige+vilkår+serie+1+411.E.OA30+53.pdf?MOD=AJPERES","Link to final terms")</f>
      </c>
      <c r="S44" s="0" t="s">
        <v>96</v>
      </c>
    </row>
    <row r="45">
      <c r="A45" s="0" t="s">
        <v>117</v>
      </c>
      <c r="B45" s="0" t="s">
        <v>118</v>
      </c>
      <c r="C45" s="0" t="s">
        <v>22</v>
      </c>
      <c r="D45" s="0" t="s">
        <v>23</v>
      </c>
      <c r="E45" s="0" t="s">
        <v>24</v>
      </c>
      <c r="F45" s="0" t="s">
        <v>25</v>
      </c>
      <c r="G45" s="2">
        <v>2</v>
      </c>
      <c r="H45" s="3">
        <v>56066</v>
      </c>
      <c r="I45" s="4">
        <v>1320491329</v>
      </c>
      <c r="J45" s="3">
        <v>44342</v>
      </c>
      <c r="K45" s="3">
        <v>45169</v>
      </c>
      <c r="L45" s="0" t="s">
        <v>26</v>
      </c>
      <c r="M45" s="0" t="s">
        <v>46</v>
      </c>
      <c r="N45" s="0" t="s">
        <v>39</v>
      </c>
      <c r="O45" s="4">
        <v>1320491329</v>
      </c>
      <c r="P45" s="2">
        <v>0.0257540546</v>
      </c>
      <c r="Q45" s="3">
        <v>45474</v>
      </c>
      <c r="R45" s="1" t="str">
        <f>HYPERLINK("https://www.jyskerealkredit.dk/wps/wcm/connect/brf/cf71a993-eac6-498c-9be9-b494b2e1b2ff/DK0009406076+-+Endelige+vilkår+serie+2+411.E.OA30+53.pdf?MOD=AJPERES","Link to final terms")</f>
      </c>
      <c r="S45" s="0" t="s">
        <v>96</v>
      </c>
    </row>
    <row r="46">
      <c r="A46" s="0" t="s">
        <v>119</v>
      </c>
      <c r="B46" s="0" t="s">
        <v>120</v>
      </c>
      <c r="C46" s="0" t="s">
        <v>22</v>
      </c>
      <c r="D46" s="0" t="s">
        <v>23</v>
      </c>
      <c r="E46" s="0" t="s">
        <v>24</v>
      </c>
      <c r="F46" s="0" t="s">
        <v>25</v>
      </c>
      <c r="G46" s="2">
        <v>3</v>
      </c>
      <c r="H46" s="3">
        <v>56158</v>
      </c>
      <c r="I46" s="4">
        <v>1319264440</v>
      </c>
      <c r="J46" s="3">
        <v>44631</v>
      </c>
      <c r="K46" s="3">
        <v>45169</v>
      </c>
      <c r="L46" s="0" t="s">
        <v>26</v>
      </c>
      <c r="M46" s="0" t="s">
        <v>46</v>
      </c>
      <c r="N46" s="0" t="s">
        <v>39</v>
      </c>
      <c r="O46" s="4">
        <v>1319264440</v>
      </c>
      <c r="P46" s="2">
        <v>0.6066598886</v>
      </c>
      <c r="Q46" s="3">
        <v>45474</v>
      </c>
      <c r="R46" s="1" t="str">
        <f>HYPERLINK("https://www.jyskerealkredit.dk/wps/wcm/connect/brf/c41b7c91-afda-45d5-81ee-5724f685c92d/DK0009408288+-+Endelige+vilkår+serie+3+111.E+53.pdf?MOD=AJPERES","Link to final terms")</f>
      </c>
      <c r="S46" s="0" t="s">
        <v>96</v>
      </c>
    </row>
    <row r="47">
      <c r="A47" s="0" t="s">
        <v>121</v>
      </c>
      <c r="B47" s="0" t="s">
        <v>122</v>
      </c>
      <c r="C47" s="0" t="s">
        <v>22</v>
      </c>
      <c r="D47" s="0" t="s">
        <v>23</v>
      </c>
      <c r="E47" s="0" t="s">
        <v>24</v>
      </c>
      <c r="F47" s="0" t="s">
        <v>25</v>
      </c>
      <c r="G47" s="2">
        <v>0</v>
      </c>
      <c r="H47" s="3">
        <v>51410</v>
      </c>
      <c r="I47" s="4">
        <v>1282873702</v>
      </c>
      <c r="J47" s="3">
        <v>43697</v>
      </c>
      <c r="K47" s="3">
        <v>44074</v>
      </c>
      <c r="L47" s="0" t="s">
        <v>26</v>
      </c>
      <c r="M47" s="0" t="s">
        <v>46</v>
      </c>
      <c r="N47" s="0" t="s">
        <v>39</v>
      </c>
      <c r="O47" s="4">
        <v>1282873702</v>
      </c>
      <c r="P47" s="2">
        <v>1.7976828044</v>
      </c>
      <c r="Q47" s="3">
        <v>45474</v>
      </c>
      <c r="R47" s="1" t="str">
        <f>HYPERLINK("https://www.jyskerealkredit.dk/wps/wcm/connect/brf/1fc5800d-35c7-436b-a7c9-80281990bdd0/Endelige+vilkår+serie+0+pct+111.E+40+-+DK0009399198.pdf?MOD=AJPERES","Link to final terms")</f>
      </c>
      <c r="S47" s="0" t="s">
        <v>96</v>
      </c>
    </row>
    <row r="48">
      <c r="A48" s="0" t="s">
        <v>123</v>
      </c>
      <c r="B48" s="0" t="s">
        <v>124</v>
      </c>
      <c r="C48" s="0" t="s">
        <v>22</v>
      </c>
      <c r="D48" s="0" t="s">
        <v>23</v>
      </c>
      <c r="E48" s="0" t="s">
        <v>24</v>
      </c>
      <c r="F48" s="0" t="s">
        <v>25</v>
      </c>
      <c r="G48" s="2">
        <v>2</v>
      </c>
      <c r="H48" s="3">
        <v>55062</v>
      </c>
      <c r="I48" s="4">
        <v>1191563662</v>
      </c>
      <c r="J48" s="3">
        <v>42836</v>
      </c>
      <c r="K48" s="3">
        <v>44074</v>
      </c>
      <c r="L48" s="0" t="s">
        <v>26</v>
      </c>
      <c r="M48" s="0" t="s">
        <v>46</v>
      </c>
      <c r="N48" s="0" t="s">
        <v>39</v>
      </c>
      <c r="O48" s="4">
        <v>1191563662</v>
      </c>
      <c r="P48" s="2">
        <v>0.8438169378</v>
      </c>
      <c r="Q48" s="3">
        <v>45474</v>
      </c>
      <c r="R48" s="1" t="str">
        <f>HYPERLINK("https://www.jyskerealkredit.dk/wps/wcm/connect/brf/e42adda4-e2e8-4add-878d-f460531a18b5/DK0009392425.pdf?MOD=AJPERES","Link to final terms")</f>
      </c>
      <c r="S48" s="0" t="s">
        <v>96</v>
      </c>
    </row>
    <row r="49">
      <c r="A49" s="0" t="s">
        <v>125</v>
      </c>
      <c r="B49" s="0" t="s">
        <v>126</v>
      </c>
      <c r="C49" s="0" t="s">
        <v>22</v>
      </c>
      <c r="D49" s="0" t="s">
        <v>23</v>
      </c>
      <c r="E49" s="0" t="s">
        <v>24</v>
      </c>
      <c r="F49" s="0" t="s">
        <v>25</v>
      </c>
      <c r="G49" s="2">
        <v>1.5</v>
      </c>
      <c r="H49" s="3">
        <v>50314</v>
      </c>
      <c r="I49" s="4">
        <v>1159428719</v>
      </c>
      <c r="J49" s="3">
        <v>42016</v>
      </c>
      <c r="K49" s="3">
        <v>42978</v>
      </c>
      <c r="L49" s="0" t="s">
        <v>26</v>
      </c>
      <c r="M49" s="0" t="s">
        <v>46</v>
      </c>
      <c r="N49" s="0" t="s">
        <v>39</v>
      </c>
      <c r="O49" s="4">
        <v>1159428719</v>
      </c>
      <c r="P49" s="2">
        <v>1.922798888</v>
      </c>
      <c r="Q49" s="3">
        <v>45474</v>
      </c>
      <c r="R49" s="1" t="str">
        <f>HYPERLINK("https://www.jyskerealkredit.dk/wps/wcm/connect/brf/524b8aaa-5d76-4b87-9fe4-c9091327f61f/DK0009387771.pdf?MOD=AJPERES","Link to final terms")</f>
      </c>
      <c r="S49" s="0" t="s">
        <v>96</v>
      </c>
    </row>
    <row r="50">
      <c r="A50" s="0" t="s">
        <v>127</v>
      </c>
      <c r="B50" s="0" t="s">
        <v>128</v>
      </c>
      <c r="C50" s="0" t="s">
        <v>22</v>
      </c>
      <c r="D50" s="0" t="s">
        <v>23</v>
      </c>
      <c r="E50" s="0" t="s">
        <v>24</v>
      </c>
      <c r="F50" s="0" t="s">
        <v>25</v>
      </c>
      <c r="G50" s="2">
        <v>1</v>
      </c>
      <c r="H50" s="3">
        <v>52232</v>
      </c>
      <c r="I50" s="4">
        <v>1079814196</v>
      </c>
      <c r="J50" s="3">
        <v>44259</v>
      </c>
      <c r="K50" s="3">
        <v>45169</v>
      </c>
      <c r="L50" s="0" t="s">
        <v>26</v>
      </c>
      <c r="M50" s="0" t="s">
        <v>46</v>
      </c>
      <c r="N50" s="0" t="s">
        <v>39</v>
      </c>
      <c r="O50" s="4">
        <v>1079814196</v>
      </c>
      <c r="P50" s="2">
        <v>1.3429010362</v>
      </c>
      <c r="Q50" s="3">
        <v>45474</v>
      </c>
      <c r="R50" s="1" t="str">
        <f>HYPERLINK("https://www.jyskerealkredit.dk/wps/wcm/connect/brf/6b928503-a4b9-43e6-97d2-08a89cbbf2f1/DK0009405698+-+Endelige+vilkår+serie+1+111.E+43.pdf?MOD=AJPERES","Link to final terms")</f>
      </c>
      <c r="S50" s="0" t="s">
        <v>96</v>
      </c>
    </row>
    <row r="51">
      <c r="A51" s="0" t="s">
        <v>129</v>
      </c>
      <c r="B51" s="0" t="s">
        <v>130</v>
      </c>
      <c r="C51" s="0" t="s">
        <v>22</v>
      </c>
      <c r="D51" s="0" t="s">
        <v>23</v>
      </c>
      <c r="E51" s="0" t="s">
        <v>24</v>
      </c>
      <c r="F51" s="0" t="s">
        <v>25</v>
      </c>
      <c r="G51" s="2">
        <v>0.5</v>
      </c>
      <c r="H51" s="3">
        <v>49583</v>
      </c>
      <c r="I51" s="4">
        <v>1027797965</v>
      </c>
      <c r="J51" s="3">
        <v>43546</v>
      </c>
      <c r="K51" s="3">
        <v>44074</v>
      </c>
      <c r="L51" s="0" t="s">
        <v>26</v>
      </c>
      <c r="M51" s="0" t="s">
        <v>46</v>
      </c>
      <c r="N51" s="0" t="s">
        <v>39</v>
      </c>
      <c r="O51" s="4">
        <v>1027797965</v>
      </c>
      <c r="P51" s="2">
        <v>2.4397449241</v>
      </c>
      <c r="Q51" s="3">
        <v>45474</v>
      </c>
      <c r="R51" s="1" t="str">
        <f>HYPERLINK("https://www.jyskerealkredit.dk/wps/wcm/connect/brf/61a928cd-3a57-4a15-b55c-5724f9bae119/Endelige+vilkår+serie+0%2C5+pct+111.E+35+-+DK0009396921.pdf?MOD=AJPERES","Link to final terms")</f>
      </c>
      <c r="S51" s="0" t="s">
        <v>96</v>
      </c>
    </row>
    <row r="52">
      <c r="A52" s="0" t="s">
        <v>131</v>
      </c>
      <c r="B52" s="0" t="s">
        <v>132</v>
      </c>
      <c r="C52" s="0" t="s">
        <v>22</v>
      </c>
      <c r="D52" s="0" t="s">
        <v>23</v>
      </c>
      <c r="E52" s="0" t="s">
        <v>24</v>
      </c>
      <c r="F52" s="0" t="s">
        <v>25</v>
      </c>
      <c r="G52" s="2">
        <v>2.5</v>
      </c>
      <c r="H52" s="3">
        <v>55793</v>
      </c>
      <c r="I52" s="4">
        <v>979092435</v>
      </c>
      <c r="J52" s="3">
        <v>44603</v>
      </c>
      <c r="K52" s="3">
        <v>45169</v>
      </c>
      <c r="L52" s="0" t="s">
        <v>26</v>
      </c>
      <c r="M52" s="0" t="s">
        <v>46</v>
      </c>
      <c r="N52" s="0" t="s">
        <v>39</v>
      </c>
      <c r="O52" s="4">
        <v>979092435</v>
      </c>
      <c r="P52" s="2">
        <v>0.063574941</v>
      </c>
      <c r="Q52" s="3">
        <v>45474</v>
      </c>
      <c r="R52" s="1" t="str">
        <f>HYPERLINK("https://www.jyskerealkredit.dk/wps/wcm/connect/brf/39da2cfe-2795-4c4b-a1b0-59abd1536ab0/DK0009407397+-+Endelige+vilkår+serie+2%2C5+411.E.OA+53.pdf?MOD=AJPERES","Link to final terms")</f>
      </c>
      <c r="S52" s="0" t="s">
        <v>96</v>
      </c>
    </row>
    <row r="53">
      <c r="A53" s="0" t="s">
        <v>133</v>
      </c>
      <c r="B53" s="0" t="s">
        <v>134</v>
      </c>
      <c r="C53" s="0" t="s">
        <v>22</v>
      </c>
      <c r="D53" s="0" t="s">
        <v>23</v>
      </c>
      <c r="E53" s="0" t="s">
        <v>24</v>
      </c>
      <c r="F53" s="0" t="s">
        <v>25</v>
      </c>
      <c r="G53" s="2">
        <v>3</v>
      </c>
      <c r="H53" s="3">
        <v>56158</v>
      </c>
      <c r="I53" s="4">
        <v>898546685</v>
      </c>
      <c r="J53" s="3">
        <v>44631</v>
      </c>
      <c r="K53" s="3">
        <v>45169</v>
      </c>
      <c r="L53" s="0" t="s">
        <v>26</v>
      </c>
      <c r="M53" s="0" t="s">
        <v>46</v>
      </c>
      <c r="N53" s="0" t="s">
        <v>39</v>
      </c>
      <c r="O53" s="4">
        <v>898546685</v>
      </c>
      <c r="P53" s="2">
        <v>0.1119013548</v>
      </c>
      <c r="Q53" s="3">
        <v>45474</v>
      </c>
      <c r="R53" s="1" t="str">
        <f>HYPERLINK("https://www.jyskerealkredit.dk/wps/wcm/connect/brf/0999d30e-1166-452a-91d2-155bcfca9945/DK0009408015+-+Endelige+vilkår+serie+3+411.E.OA+53.pdf?MOD=AJPERES","Link to final terms")</f>
      </c>
      <c r="S53" s="0" t="s">
        <v>96</v>
      </c>
    </row>
    <row r="54">
      <c r="A54" s="0" t="s">
        <v>135</v>
      </c>
      <c r="B54" s="0" t="s">
        <v>136</v>
      </c>
      <c r="C54" s="0" t="s">
        <v>22</v>
      </c>
      <c r="D54" s="0" t="s">
        <v>23</v>
      </c>
      <c r="E54" s="0" t="s">
        <v>24</v>
      </c>
      <c r="F54" s="0" t="s">
        <v>25</v>
      </c>
      <c r="G54" s="2">
        <v>1</v>
      </c>
      <c r="H54" s="3">
        <v>45748</v>
      </c>
      <c r="I54" s="4">
        <v>894075531</v>
      </c>
      <c r="J54" s="3">
        <v>44733</v>
      </c>
      <c r="K54" s="3">
        <v>45716</v>
      </c>
      <c r="L54" s="0" t="s">
        <v>26</v>
      </c>
      <c r="M54" s="0" t="s">
        <v>27</v>
      </c>
      <c r="N54" s="0" t="s">
        <v>28</v>
      </c>
      <c r="O54" s="4">
        <v>894075531</v>
      </c>
      <c r="P54" s="2">
        <v>100</v>
      </c>
      <c r="Q54" s="3">
        <v>45748</v>
      </c>
      <c r="R54" s="1" t="str">
        <f>HYPERLINK("https://www.jyskerealkredit.dk/wps/wcm/connect/brf/69e030cd-79b2-4889-9b29-a08fb16506b9/DK0009409849+-+Endelige+vilkår+serie+1+321.E.ap.25+IT2.pdf?MOD=AJPERES","Link to final terms")</f>
      </c>
      <c r="S54" s="0" t="s">
        <v>96</v>
      </c>
    </row>
    <row r="55">
      <c r="A55" s="0" t="s">
        <v>137</v>
      </c>
      <c r="B55" s="0" t="s">
        <v>138</v>
      </c>
      <c r="C55" s="0" t="s">
        <v>22</v>
      </c>
      <c r="D55" s="0" t="s">
        <v>23</v>
      </c>
      <c r="E55" s="0" t="s">
        <v>24</v>
      </c>
      <c r="F55" s="0" t="s">
        <v>25</v>
      </c>
      <c r="G55" s="2">
        <v>1</v>
      </c>
      <c r="H55" s="3">
        <v>51318</v>
      </c>
      <c r="I55" s="4">
        <v>891687556</v>
      </c>
      <c r="J55" s="3">
        <v>43088</v>
      </c>
      <c r="K55" s="3">
        <v>44074</v>
      </c>
      <c r="L55" s="0" t="s">
        <v>26</v>
      </c>
      <c r="M55" s="0" t="s">
        <v>46</v>
      </c>
      <c r="N55" s="0" t="s">
        <v>39</v>
      </c>
      <c r="O55" s="4">
        <v>891687556</v>
      </c>
      <c r="P55" s="2">
        <v>1.5787623324</v>
      </c>
      <c r="Q55" s="3">
        <v>45474</v>
      </c>
      <c r="R55" s="1" t="str">
        <f>HYPERLINK("https://www.jyskerealkredit.dk/wps/wcm/connect/brf/95308f56-662c-45a2-851c-79d1f75e4abb/DK0009393902.pdf?MOD=AJPERES","Link to final terms")</f>
      </c>
      <c r="S55" s="0" t="s">
        <v>96</v>
      </c>
    </row>
    <row r="56">
      <c r="A56" s="0" t="s">
        <v>139</v>
      </c>
      <c r="B56" s="0" t="s">
        <v>140</v>
      </c>
      <c r="C56" s="0" t="s">
        <v>22</v>
      </c>
      <c r="D56" s="0" t="s">
        <v>23</v>
      </c>
      <c r="E56" s="0" t="s">
        <v>24</v>
      </c>
      <c r="F56" s="0" t="s">
        <v>25</v>
      </c>
      <c r="G56" s="2">
        <v>4</v>
      </c>
      <c r="H56" s="3">
        <v>57254</v>
      </c>
      <c r="I56" s="4">
        <v>882110287</v>
      </c>
      <c r="J56" s="3">
        <v>45097</v>
      </c>
      <c r="K56" s="3">
        <v>46265</v>
      </c>
      <c r="L56" s="0" t="s">
        <v>26</v>
      </c>
      <c r="M56" s="0" t="s">
        <v>46</v>
      </c>
      <c r="N56" s="0" t="s">
        <v>39</v>
      </c>
      <c r="O56" s="4">
        <v>882110287</v>
      </c>
      <c r="P56" s="2">
        <v>0.0590601073</v>
      </c>
      <c r="Q56" s="3">
        <v>45474</v>
      </c>
      <c r="R56" s="1" t="str">
        <f>HYPERLINK("https://www.jyskerealkredit.dk/wps/wcm/connect/brf/14499800-dde4-4a90-87b7-53b76e05413e/DK0009413601+-+Endelige+vilkår+serie+4+411.E.OA+56.pdf?MOD=AJPERES","Link to final terms")</f>
      </c>
      <c r="S56" s="0" t="s">
        <v>96</v>
      </c>
    </row>
    <row r="57">
      <c r="A57" s="0" t="s">
        <v>141</v>
      </c>
      <c r="B57" s="0" t="s">
        <v>142</v>
      </c>
      <c r="C57" s="0" t="s">
        <v>22</v>
      </c>
      <c r="D57" s="0" t="s">
        <v>23</v>
      </c>
      <c r="E57" s="0" t="s">
        <v>24</v>
      </c>
      <c r="F57" s="0" t="s">
        <v>25</v>
      </c>
      <c r="G57" s="2">
        <v>1</v>
      </c>
      <c r="H57" s="3">
        <v>47939</v>
      </c>
      <c r="I57" s="4">
        <v>868401832</v>
      </c>
      <c r="J57" s="3">
        <v>44078</v>
      </c>
      <c r="K57" s="3">
        <v>47907</v>
      </c>
      <c r="L57" s="0" t="s">
        <v>26</v>
      </c>
      <c r="M57" s="0" t="s">
        <v>27</v>
      </c>
      <c r="N57" s="0" t="s">
        <v>28</v>
      </c>
      <c r="O57" s="4">
        <v>868401832</v>
      </c>
      <c r="P57" s="2">
        <v>0</v>
      </c>
      <c r="Q57" s="3">
        <v>45748</v>
      </c>
      <c r="R57" s="1" t="str">
        <f>HYPERLINK("https://www.jyskerealkredit.dk/wps/wcm/connect/brf/30a7c4ef-5768-41b3-90a3-2dede3003a13/DK0009404378+-+Endelige+vilkår+serie+1+321.E.ap.31+RF.pdf?MOD=AJPERES","Link to final terms")</f>
      </c>
      <c r="S57" s="0" t="s">
        <v>96</v>
      </c>
    </row>
    <row r="58">
      <c r="A58" s="0" t="s">
        <v>143</v>
      </c>
      <c r="B58" s="0" t="s">
        <v>144</v>
      </c>
      <c r="C58" s="0" t="s">
        <v>22</v>
      </c>
      <c r="D58" s="0" t="s">
        <v>23</v>
      </c>
      <c r="E58" s="0" t="s">
        <v>24</v>
      </c>
      <c r="F58" s="0" t="s">
        <v>25</v>
      </c>
      <c r="G58" s="2">
        <v>1</v>
      </c>
      <c r="H58" s="3">
        <v>46113</v>
      </c>
      <c r="I58" s="4">
        <v>816810907</v>
      </c>
      <c r="J58" s="3">
        <v>45097</v>
      </c>
      <c r="K58" s="3">
        <v>46081</v>
      </c>
      <c r="L58" s="0" t="s">
        <v>26</v>
      </c>
      <c r="M58" s="0" t="s">
        <v>27</v>
      </c>
      <c r="N58" s="0" t="s">
        <v>28</v>
      </c>
      <c r="O58" s="4">
        <v>816810907</v>
      </c>
      <c r="P58" s="2">
        <v>100</v>
      </c>
      <c r="Q58" s="3">
        <v>45748</v>
      </c>
      <c r="R58" s="1" t="str">
        <f>HYPERLINK("https://www.jyskerealkredit.dk/wps/wcm/connect/brf/82d38cf7-44dc-46ed-b0b5-37c02271c1ba/DK0009412983+-+Endelige+vilkår+serie+1+321.E.ap.26+IT2.pdf?MOD=AJPERES","Link to final terms")</f>
      </c>
      <c r="S58" s="0" t="s">
        <v>96</v>
      </c>
    </row>
    <row r="59">
      <c r="A59" s="0" t="s">
        <v>145</v>
      </c>
      <c r="B59" s="0" t="s">
        <v>146</v>
      </c>
      <c r="C59" s="0" t="s">
        <v>22</v>
      </c>
      <c r="D59" s="0" t="s">
        <v>23</v>
      </c>
      <c r="E59" s="0" t="s">
        <v>24</v>
      </c>
      <c r="F59" s="0" t="s">
        <v>25</v>
      </c>
      <c r="G59" s="2">
        <v>1.5</v>
      </c>
      <c r="H59" s="3">
        <v>51318</v>
      </c>
      <c r="I59" s="4">
        <v>809201297</v>
      </c>
      <c r="J59" s="3">
        <v>42836</v>
      </c>
      <c r="K59" s="3">
        <v>44074</v>
      </c>
      <c r="L59" s="0" t="s">
        <v>26</v>
      </c>
      <c r="M59" s="0" t="s">
        <v>46</v>
      </c>
      <c r="N59" s="0" t="s">
        <v>39</v>
      </c>
      <c r="O59" s="4">
        <v>809201297</v>
      </c>
      <c r="P59" s="2">
        <v>1.6341735453</v>
      </c>
      <c r="Q59" s="3">
        <v>45474</v>
      </c>
      <c r="R59" s="1" t="str">
        <f>HYPERLINK("https://www.jyskerealkredit.dk/wps/wcm/connect/brf/cc201c42-5c89-43ec-a298-bf28c4735de6/DK0009392342.pdf?MOD=AJPERES","Link to final terms")</f>
      </c>
      <c r="S59" s="0" t="s">
        <v>96</v>
      </c>
    </row>
    <row r="60">
      <c r="A60" s="0" t="s">
        <v>147</v>
      </c>
      <c r="B60" s="0" t="s">
        <v>148</v>
      </c>
      <c r="C60" s="0" t="s">
        <v>22</v>
      </c>
      <c r="D60" s="0" t="s">
        <v>23</v>
      </c>
      <c r="E60" s="0" t="s">
        <v>24</v>
      </c>
      <c r="F60" s="0" t="s">
        <v>25</v>
      </c>
      <c r="G60" s="2">
        <v>5</v>
      </c>
      <c r="H60" s="3">
        <v>57254</v>
      </c>
      <c r="I60" s="4">
        <v>804134083</v>
      </c>
      <c r="J60" s="3">
        <v>44732</v>
      </c>
      <c r="K60" s="3">
        <v>46265</v>
      </c>
      <c r="L60" s="0" t="s">
        <v>26</v>
      </c>
      <c r="M60" s="0" t="s">
        <v>46</v>
      </c>
      <c r="N60" s="0" t="s">
        <v>39</v>
      </c>
      <c r="O60" s="4">
        <v>804134083</v>
      </c>
      <c r="P60" s="2">
        <v>0.0329555601</v>
      </c>
      <c r="Q60" s="3">
        <v>45474</v>
      </c>
      <c r="R60" s="1" t="str">
        <f>HYPERLINK("https://www.jyskerealkredit.dk/wps/wcm/connect/brf/0a86f138-fc82-4bfe-9e49-c72829a97749/DK0009409336+-+Endelige+vilkår+serie+5+411.E.OA30.56.pdf?MOD=AJPERES","Link to final terms")</f>
      </c>
      <c r="S60" s="0" t="s">
        <v>96</v>
      </c>
    </row>
    <row r="61">
      <c r="A61" s="0" t="s">
        <v>149</v>
      </c>
      <c r="B61" s="0" t="s">
        <v>150</v>
      </c>
      <c r="C61" s="0" t="s">
        <v>22</v>
      </c>
      <c r="D61" s="0" t="s">
        <v>23</v>
      </c>
      <c r="E61" s="0" t="s">
        <v>24</v>
      </c>
      <c r="F61" s="0" t="s">
        <v>151</v>
      </c>
      <c r="G61" s="2">
        <v>3.25</v>
      </c>
      <c r="H61" s="3">
        <v>47665</v>
      </c>
      <c r="I61" s="4">
        <v>750000000</v>
      </c>
      <c r="J61" s="3">
        <v>45070</v>
      </c>
      <c r="K61" s="3">
        <v>47634</v>
      </c>
      <c r="L61" s="0" t="s">
        <v>26</v>
      </c>
      <c r="M61" s="0" t="s">
        <v>27</v>
      </c>
      <c r="N61" s="0" t="s">
        <v>28</v>
      </c>
      <c r="O61" s="4">
        <v>5596200000</v>
      </c>
      <c r="P61" s="2">
        <v>0</v>
      </c>
      <c r="Q61" s="3">
        <v>45474</v>
      </c>
      <c r="R61" s="1" t="str">
        <f>HYPERLINK("https://www.jyskerealkredit.dk/wps/wcm/connect/brf/e3d9d9db-c1b9-4491-a139-790936d84a5c/DK0009412553+-+Final+terms+series+GCB+3.25+321.E.EUR+JUL30+RF.pdf?MOD=AJPERES","Link to final terms")</f>
      </c>
      <c r="S61" s="0" t="s">
        <v>29</v>
      </c>
    </row>
    <row r="62">
      <c r="A62" s="0" t="s">
        <v>152</v>
      </c>
      <c r="B62" s="0" t="s">
        <v>153</v>
      </c>
      <c r="C62" s="0" t="s">
        <v>22</v>
      </c>
      <c r="D62" s="0" t="s">
        <v>23</v>
      </c>
      <c r="E62" s="0" t="s">
        <v>24</v>
      </c>
      <c r="F62" s="0" t="s">
        <v>151</v>
      </c>
      <c r="G62" s="2">
        <v>3</v>
      </c>
      <c r="H62" s="3">
        <v>47939</v>
      </c>
      <c r="I62" s="4">
        <v>750000000</v>
      </c>
      <c r="J62" s="3">
        <v>45320</v>
      </c>
      <c r="K62" s="3">
        <v>47907</v>
      </c>
      <c r="L62" s="0" t="s">
        <v>26</v>
      </c>
      <c r="M62" s="0" t="s">
        <v>27</v>
      </c>
      <c r="N62" s="0" t="s">
        <v>28</v>
      </c>
      <c r="O62" s="4">
        <v>5596200000</v>
      </c>
      <c r="P62" s="2">
        <v>0</v>
      </c>
      <c r="Q62" s="3">
        <v>45748</v>
      </c>
      <c r="R62" s="1" t="str">
        <f>HYPERLINK("https://www.jyskerealkredit.dk/wps/wcm/connect/brf/9c1e633c-e591-4566-af6c-2a3b9a05ea11/DK0009414336+-+Final+terms+series+GCB+coupon+321.E.EUR+APR31+RF+.pdf?MOD=AJPERES","Link to final terms")</f>
      </c>
      <c r="S62" s="0" t="s">
        <v>29</v>
      </c>
    </row>
    <row r="63">
      <c r="A63" s="0" t="s">
        <v>154</v>
      </c>
      <c r="B63" s="0" t="s">
        <v>155</v>
      </c>
      <c r="C63" s="0" t="s">
        <v>22</v>
      </c>
      <c r="D63" s="0" t="s">
        <v>23</v>
      </c>
      <c r="E63" s="0" t="s">
        <v>24</v>
      </c>
      <c r="F63" s="0" t="s">
        <v>151</v>
      </c>
      <c r="G63" s="2">
        <v>0.5</v>
      </c>
      <c r="H63" s="3">
        <v>46296</v>
      </c>
      <c r="I63" s="4">
        <v>750000000</v>
      </c>
      <c r="J63" s="3">
        <v>42677</v>
      </c>
      <c r="K63" s="3">
        <v>46264</v>
      </c>
      <c r="L63" s="0" t="s">
        <v>26</v>
      </c>
      <c r="M63" s="0" t="s">
        <v>27</v>
      </c>
      <c r="N63" s="0" t="s">
        <v>28</v>
      </c>
      <c r="O63" s="4">
        <v>5596200000</v>
      </c>
      <c r="P63" s="2">
        <v>0</v>
      </c>
      <c r="Q63" s="3">
        <v>43009</v>
      </c>
      <c r="R63" s="1" t="str">
        <f>HYPERLINK("https://www.jyskerealkredit.dk/wps/wcm/connect/brf/f2cfd6b5-fec9-4ec5-99c9-6fffdd21c7d3/BRFKredit_Final_terms_XS1514010310.pdf?MOD=AJPERES","Link to final terms")</f>
      </c>
      <c r="S63" s="0" t="s">
        <v>29</v>
      </c>
    </row>
    <row r="64">
      <c r="A64" s="0" t="s">
        <v>156</v>
      </c>
      <c r="B64" s="0" t="s">
        <v>157</v>
      </c>
      <c r="C64" s="0" t="s">
        <v>22</v>
      </c>
      <c r="D64" s="0" t="s">
        <v>23</v>
      </c>
      <c r="E64" s="0" t="s">
        <v>24</v>
      </c>
      <c r="F64" s="0" t="s">
        <v>25</v>
      </c>
      <c r="G64" s="2">
        <v>1</v>
      </c>
      <c r="H64" s="3">
        <v>57254</v>
      </c>
      <c r="I64" s="4">
        <v>691794191</v>
      </c>
      <c r="J64" s="3">
        <v>45097</v>
      </c>
      <c r="K64" s="3">
        <v>46265</v>
      </c>
      <c r="L64" s="0" t="s">
        <v>26</v>
      </c>
      <c r="M64" s="0" t="s">
        <v>46</v>
      </c>
      <c r="N64" s="0" t="s">
        <v>39</v>
      </c>
      <c r="O64" s="4">
        <v>691794191</v>
      </c>
      <c r="P64" s="2">
        <v>0.7278506444</v>
      </c>
      <c r="Q64" s="3">
        <v>45474</v>
      </c>
      <c r="R64" s="1" t="str">
        <f>HYPERLINK("https://www.jyskerealkredit.dk/wps/wcm/connect/brf/91cde53f-63e2-4552-a60a-59923c467978/DK0009413791+-+Endelige+vilkår+serie+1+111.E+56.pdf?MOD=AJPERES","Link to final terms")</f>
      </c>
      <c r="S64" s="0" t="s">
        <v>96</v>
      </c>
    </row>
    <row r="65">
      <c r="A65" s="0" t="s">
        <v>158</v>
      </c>
      <c r="B65" s="0" t="s">
        <v>159</v>
      </c>
      <c r="C65" s="0" t="s">
        <v>22</v>
      </c>
      <c r="D65" s="0" t="s">
        <v>23</v>
      </c>
      <c r="E65" s="0" t="s">
        <v>24</v>
      </c>
      <c r="F65" s="0" t="s">
        <v>25</v>
      </c>
      <c r="G65" s="2">
        <v>0.5</v>
      </c>
      <c r="H65" s="3">
        <v>55975</v>
      </c>
      <c r="I65" s="4">
        <v>654689194</v>
      </c>
      <c r="J65" s="3">
        <v>44127</v>
      </c>
      <c r="K65" s="3">
        <v>45169</v>
      </c>
      <c r="L65" s="0" t="s">
        <v>26</v>
      </c>
      <c r="M65" s="0" t="s">
        <v>46</v>
      </c>
      <c r="N65" s="0" t="s">
        <v>39</v>
      </c>
      <c r="O65" s="4">
        <v>654689194</v>
      </c>
      <c r="P65" s="2">
        <v>0.1498985953</v>
      </c>
      <c r="Q65" s="3">
        <v>45474</v>
      </c>
      <c r="R65" s="1" t="str">
        <f>HYPERLINK("https://www.jyskerealkredit.dk/wps/wcm/connect/brf/6d9065a1-ae3d-49d0-9a14-daed74e9c122/DK0009404535+-+Endelige+vilkår+serie+0%2C5+411.E.OA+53.pdf?MOD=AJPERES","Link to final terms")</f>
      </c>
      <c r="S65" s="0" t="s">
        <v>96</v>
      </c>
    </row>
    <row r="66">
      <c r="A66" s="0" t="s">
        <v>160</v>
      </c>
      <c r="B66" s="0" t="s">
        <v>161</v>
      </c>
      <c r="C66" s="0" t="s">
        <v>22</v>
      </c>
      <c r="D66" s="0" t="s">
        <v>23</v>
      </c>
      <c r="E66" s="0" t="s">
        <v>24</v>
      </c>
      <c r="F66" s="0" t="s">
        <v>25</v>
      </c>
      <c r="G66" s="2">
        <v>1</v>
      </c>
      <c r="H66" s="3">
        <v>45658</v>
      </c>
      <c r="I66" s="4">
        <v>636636130</v>
      </c>
      <c r="J66" s="3">
        <v>41974</v>
      </c>
      <c r="K66" s="3">
        <v>45626</v>
      </c>
      <c r="L66" s="0" t="s">
        <v>26</v>
      </c>
      <c r="M66" s="0" t="s">
        <v>27</v>
      </c>
      <c r="N66" s="0" t="s">
        <v>28</v>
      </c>
      <c r="O66" s="4">
        <v>636636130</v>
      </c>
      <c r="P66" s="2">
        <v>100</v>
      </c>
      <c r="Q66" s="3">
        <v>45658</v>
      </c>
      <c r="R66" s="1" t="str">
        <f>HYPERLINK("https://www.jyskerealkredit.dk/wps/wcm/connect/brf/dc05cf95-f0c0-4eff-80fd-56245d4733f2/DK0009386617.pdf?MOD=AJPERES","Link to final terms")</f>
      </c>
      <c r="S66" s="0" t="s">
        <v>96</v>
      </c>
    </row>
    <row r="67">
      <c r="A67" s="0" t="s">
        <v>162</v>
      </c>
      <c r="B67" s="0" t="s">
        <v>163</v>
      </c>
      <c r="C67" s="0" t="s">
        <v>22</v>
      </c>
      <c r="D67" s="0" t="s">
        <v>23</v>
      </c>
      <c r="E67" s="0" t="s">
        <v>24</v>
      </c>
      <c r="F67" s="0" t="s">
        <v>25</v>
      </c>
      <c r="G67" s="2">
        <v>0</v>
      </c>
      <c r="H67" s="3">
        <v>50496</v>
      </c>
      <c r="I67" s="4">
        <v>614336335</v>
      </c>
      <c r="J67" s="3">
        <v>44061</v>
      </c>
      <c r="K67" s="3">
        <v>45169</v>
      </c>
      <c r="L67" s="0" t="s">
        <v>26</v>
      </c>
      <c r="M67" s="0" t="s">
        <v>46</v>
      </c>
      <c r="N67" s="0" t="s">
        <v>39</v>
      </c>
      <c r="O67" s="4">
        <v>614336335</v>
      </c>
      <c r="P67" s="2">
        <v>2.1173804943</v>
      </c>
      <c r="Q67" s="3">
        <v>45474</v>
      </c>
      <c r="R67" s="1" t="str">
        <f>HYPERLINK("https://www.jyskerealkredit.dk/wps/wcm/connect/brf/586d0595-1e76-4e37-b306-bcb97ba73525/DK0009404022+-+Endelige+vilkår+serie+0+111.E+38.pdf?MOD=AJPERES","Link to final terms")</f>
      </c>
      <c r="S67" s="0" t="s">
        <v>96</v>
      </c>
    </row>
    <row r="68">
      <c r="A68" s="0" t="s">
        <v>164</v>
      </c>
      <c r="B68" s="0" t="s">
        <v>165</v>
      </c>
      <c r="C68" s="0" t="s">
        <v>22</v>
      </c>
      <c r="D68" s="0" t="s">
        <v>23</v>
      </c>
      <c r="E68" s="0" t="s">
        <v>24</v>
      </c>
      <c r="F68" s="0" t="s">
        <v>25</v>
      </c>
      <c r="G68" s="2">
        <v>1</v>
      </c>
      <c r="H68" s="3">
        <v>45474</v>
      </c>
      <c r="I68" s="4">
        <v>586119067</v>
      </c>
      <c r="J68" s="3">
        <v>44882</v>
      </c>
      <c r="K68" s="3">
        <v>45443</v>
      </c>
      <c r="L68" s="0" t="s">
        <v>26</v>
      </c>
      <c r="M68" s="0" t="s">
        <v>27</v>
      </c>
      <c r="N68" s="0" t="s">
        <v>28</v>
      </c>
      <c r="O68" s="4">
        <v>586119067</v>
      </c>
      <c r="P68" s="2">
        <v>100</v>
      </c>
      <c r="Q68" s="3">
        <v>45474</v>
      </c>
      <c r="R68" s="1" t="str">
        <f>HYPERLINK("https://www.jyskerealkredit.dk/wps/wcm/connect/brf/08be7fab-5172-4694-b5fa-29773b77ea3e/DK0009411746+-+Endelige+vilkår+serie+1+321.E.ju.24+RF.pdf?MOD=AJPERES","Link to final terms")</f>
      </c>
      <c r="S68" s="0" t="s">
        <v>96</v>
      </c>
    </row>
    <row r="69">
      <c r="A69" s="0" t="s">
        <v>166</v>
      </c>
      <c r="B69" s="0" t="s">
        <v>167</v>
      </c>
      <c r="C69" s="0" t="s">
        <v>22</v>
      </c>
      <c r="D69" s="0" t="s">
        <v>23</v>
      </c>
      <c r="E69" s="0" t="s">
        <v>24</v>
      </c>
      <c r="F69" s="0" t="s">
        <v>25</v>
      </c>
      <c r="G69" s="2">
        <v>0</v>
      </c>
      <c r="H69" s="3">
        <v>47757</v>
      </c>
      <c r="I69" s="4">
        <v>581187290</v>
      </c>
      <c r="J69" s="3">
        <v>43522</v>
      </c>
      <c r="K69" s="3">
        <v>44074</v>
      </c>
      <c r="L69" s="0" t="s">
        <v>26</v>
      </c>
      <c r="M69" s="0" t="s">
        <v>46</v>
      </c>
      <c r="N69" s="0" t="s">
        <v>39</v>
      </c>
      <c r="O69" s="4">
        <v>581187290</v>
      </c>
      <c r="P69" s="2">
        <v>5.0597942195</v>
      </c>
      <c r="Q69" s="3">
        <v>45474</v>
      </c>
      <c r="R69" s="1" t="str">
        <f>HYPERLINK("https://www.jyskerealkredit.dk/wps/wcm/connect/brf/7399a644-d903-4dbd-88e0-0aeb599185f0/Endelige+vilkår+serie+0+pct+111.E+30+-+DK0009396764.pdf?MOD=AJPERES","Link to final terms")</f>
      </c>
      <c r="S69" s="0" t="s">
        <v>96</v>
      </c>
    </row>
    <row r="70">
      <c r="A70" s="0" t="s">
        <v>168</v>
      </c>
      <c r="B70" s="0" t="s">
        <v>169</v>
      </c>
      <c r="C70" s="0" t="s">
        <v>22</v>
      </c>
      <c r="D70" s="0" t="s">
        <v>23</v>
      </c>
      <c r="E70" s="0" t="s">
        <v>24</v>
      </c>
      <c r="F70" s="0" t="s">
        <v>25</v>
      </c>
      <c r="G70" s="2">
        <v>4</v>
      </c>
      <c r="H70" s="3">
        <v>53601</v>
      </c>
      <c r="I70" s="4">
        <v>565014520</v>
      </c>
      <c r="J70" s="3">
        <v>44804</v>
      </c>
      <c r="K70" s="3">
        <v>46265</v>
      </c>
      <c r="L70" s="0" t="s">
        <v>26</v>
      </c>
      <c r="M70" s="0" t="s">
        <v>46</v>
      </c>
      <c r="N70" s="0" t="s">
        <v>39</v>
      </c>
      <c r="O70" s="4">
        <v>565014520</v>
      </c>
      <c r="P70" s="2">
        <v>1.0007492227</v>
      </c>
      <c r="Q70" s="3">
        <v>45474</v>
      </c>
      <c r="R70" s="1" t="str">
        <f>HYPERLINK("https://www.jyskerealkredit.dk/wps/wcm/connect/brf/a2ab200d-9413-423e-a33a-c9c0dd10ec95/DK0009410268+-+Endelige+vilkår+serie+4+111.E+46.pdf?MOD=AJPERES","Link to final terms")</f>
      </c>
      <c r="S70" s="0" t="s">
        <v>96</v>
      </c>
    </row>
    <row r="71">
      <c r="A71" s="0" t="s">
        <v>170</v>
      </c>
      <c r="B71" s="0" t="s">
        <v>171</v>
      </c>
      <c r="C71" s="0" t="s">
        <v>22</v>
      </c>
      <c r="D71" s="0" t="s">
        <v>23</v>
      </c>
      <c r="E71" s="0" t="s">
        <v>24</v>
      </c>
      <c r="F71" s="0" t="s">
        <v>25</v>
      </c>
      <c r="G71" s="2">
        <v>6</v>
      </c>
      <c r="H71" s="3">
        <v>57254</v>
      </c>
      <c r="I71" s="4">
        <v>562691258</v>
      </c>
      <c r="J71" s="3">
        <v>44839</v>
      </c>
      <c r="K71" s="3">
        <v>46265</v>
      </c>
      <c r="L71" s="0" t="s">
        <v>26</v>
      </c>
      <c r="M71" s="0" t="s">
        <v>46</v>
      </c>
      <c r="N71" s="0" t="s">
        <v>39</v>
      </c>
      <c r="O71" s="4">
        <v>562691258</v>
      </c>
      <c r="P71" s="2">
        <v>0.3746244702</v>
      </c>
      <c r="Q71" s="3">
        <v>45474</v>
      </c>
      <c r="R71" s="1" t="str">
        <f>HYPERLINK("https://www.jyskerealkredit.dk/wps/wcm/connect/brf/2b9307d0-fc03-426a-be45-16b43e3ba912/DK0009410425+-+Endelige+vilkår+serie+6+111.E+56.pdf?MOD=AJPERES","Link to final terms")</f>
      </c>
      <c r="S71" s="0" t="s">
        <v>96</v>
      </c>
    </row>
    <row r="72">
      <c r="A72" s="0" t="s">
        <v>172</v>
      </c>
      <c r="B72" s="0" t="s">
        <v>173</v>
      </c>
      <c r="C72" s="0" t="s">
        <v>22</v>
      </c>
      <c r="D72" s="0" t="s">
        <v>23</v>
      </c>
      <c r="E72" s="0" t="s">
        <v>24</v>
      </c>
      <c r="F72" s="0" t="s">
        <v>25</v>
      </c>
      <c r="G72" s="2">
        <v>3.5</v>
      </c>
      <c r="H72" s="3">
        <v>56066</v>
      </c>
      <c r="I72" s="4">
        <v>555099091</v>
      </c>
      <c r="J72" s="3">
        <v>44680</v>
      </c>
      <c r="K72" s="3">
        <v>45169</v>
      </c>
      <c r="L72" s="0" t="s">
        <v>26</v>
      </c>
      <c r="M72" s="0" t="s">
        <v>46</v>
      </c>
      <c r="N72" s="0" t="s">
        <v>39</v>
      </c>
      <c r="O72" s="4">
        <v>555099091</v>
      </c>
      <c r="P72" s="2">
        <v>0.2315060183</v>
      </c>
      <c r="Q72" s="3">
        <v>45474</v>
      </c>
      <c r="R72" s="1" t="str">
        <f>HYPERLINK("https://www.jyskerealkredit.dk/wps/wcm/connect/brf/c8bd8860-b9bc-4249-87fd-24ca892a87c5/DK0009408791+-+Endelige+vilkår+serie+3%2C5+411.E.OA+53.pdf?MOD=AJPERES","Link to final terms")</f>
      </c>
      <c r="S72" s="0" t="s">
        <v>96</v>
      </c>
    </row>
    <row r="73">
      <c r="A73" s="0" t="s">
        <v>174</v>
      </c>
      <c r="B73" s="0" t="s">
        <v>175</v>
      </c>
      <c r="C73" s="0" t="s">
        <v>22</v>
      </c>
      <c r="D73" s="0" t="s">
        <v>23</v>
      </c>
      <c r="E73" s="0" t="s">
        <v>24</v>
      </c>
      <c r="F73" s="0" t="s">
        <v>25</v>
      </c>
      <c r="G73" s="2">
        <v>2</v>
      </c>
      <c r="H73" s="3">
        <v>54970</v>
      </c>
      <c r="I73" s="4">
        <v>544761763</v>
      </c>
      <c r="J73" s="3">
        <v>42963</v>
      </c>
      <c r="K73" s="3">
        <v>44074</v>
      </c>
      <c r="L73" s="0" t="s">
        <v>26</v>
      </c>
      <c r="M73" s="0" t="s">
        <v>46</v>
      </c>
      <c r="N73" s="0" t="s">
        <v>39</v>
      </c>
      <c r="O73" s="4">
        <v>544761763</v>
      </c>
      <c r="P73" s="2">
        <v>0.2864327692</v>
      </c>
      <c r="Q73" s="3">
        <v>45474</v>
      </c>
      <c r="R73" s="1" t="str">
        <f>HYPERLINK("https://www.jyskerealkredit.dk/wps/wcm/connect/brf/00ac5455-1565-409c-8c41-c82d10207317/Endelige+vilkår+serie+411.E+%282%25+50OA+DK0009392854%29.pdf?MOD=AJPERES","Link to final terms")</f>
      </c>
      <c r="S73" s="0" t="s">
        <v>96</v>
      </c>
    </row>
    <row r="74">
      <c r="A74" s="0" t="s">
        <v>176</v>
      </c>
      <c r="B74" s="0" t="s">
        <v>177</v>
      </c>
      <c r="C74" s="0" t="s">
        <v>22</v>
      </c>
      <c r="D74" s="0" t="s">
        <v>23</v>
      </c>
      <c r="E74" s="0" t="s">
        <v>24</v>
      </c>
      <c r="F74" s="0" t="s">
        <v>25</v>
      </c>
      <c r="G74" s="2">
        <v>2.5</v>
      </c>
      <c r="H74" s="3">
        <v>53783</v>
      </c>
      <c r="I74" s="4">
        <v>516060511</v>
      </c>
      <c r="J74" s="3">
        <v>41869</v>
      </c>
      <c r="K74" s="3">
        <v>42978</v>
      </c>
      <c r="L74" s="0" t="s">
        <v>26</v>
      </c>
      <c r="M74" s="0" t="s">
        <v>46</v>
      </c>
      <c r="N74" s="0" t="s">
        <v>39</v>
      </c>
      <c r="O74" s="4">
        <v>516060511</v>
      </c>
      <c r="P74" s="2">
        <v>0.9417077694</v>
      </c>
      <c r="Q74" s="3">
        <v>45474</v>
      </c>
      <c r="R74" s="1" t="str">
        <f>HYPERLINK("https://www.jyskerealkredit.dk/wps/wcm/connect/brf/df07b474-a272-43a0-ba0d-b676d2906e68/DK0009382707.pdf?MOD=AJPERES","Link to final terms")</f>
      </c>
      <c r="S74" s="0" t="s">
        <v>96</v>
      </c>
    </row>
    <row r="75">
      <c r="A75" s="0" t="s">
        <v>178</v>
      </c>
      <c r="B75" s="0" t="s">
        <v>179</v>
      </c>
      <c r="C75" s="0" t="s">
        <v>22</v>
      </c>
      <c r="D75" s="0" t="s">
        <v>23</v>
      </c>
      <c r="E75" s="0" t="s">
        <v>24</v>
      </c>
      <c r="F75" s="0" t="s">
        <v>25</v>
      </c>
      <c r="G75" s="2">
        <v>6</v>
      </c>
      <c r="H75" s="3">
        <v>57254</v>
      </c>
      <c r="I75" s="4">
        <v>514745148</v>
      </c>
      <c r="J75" s="3">
        <v>44839</v>
      </c>
      <c r="K75" s="3">
        <v>46265</v>
      </c>
      <c r="L75" s="0" t="s">
        <v>26</v>
      </c>
      <c r="M75" s="0" t="s">
        <v>46</v>
      </c>
      <c r="N75" s="0" t="s">
        <v>39</v>
      </c>
      <c r="O75" s="4">
        <v>514745148</v>
      </c>
      <c r="P75" s="2">
        <v>0.182047383</v>
      </c>
      <c r="Q75" s="3">
        <v>45474</v>
      </c>
      <c r="R75" s="1" t="str">
        <f>HYPERLINK("https://www.jyskerealkredit.dk/wps/wcm/connect/brf/58024ce6-51df-4b67-bb2b-63263a4ba620/DK0009410508+-+Endelige+vilkår+serie+6+411.E.OA+56.pdf?MOD=AJPERES","Link to final terms")</f>
      </c>
      <c r="S75" s="0" t="s">
        <v>96</v>
      </c>
    </row>
    <row r="76">
      <c r="A76" s="0" t="s">
        <v>180</v>
      </c>
      <c r="B76" s="0" t="s">
        <v>181</v>
      </c>
      <c r="C76" s="0" t="s">
        <v>22</v>
      </c>
      <c r="D76" s="0" t="s">
        <v>23</v>
      </c>
      <c r="E76" s="0" t="s">
        <v>24</v>
      </c>
      <c r="F76" s="0" t="s">
        <v>151</v>
      </c>
      <c r="G76" s="2">
        <v>0.01</v>
      </c>
      <c r="H76" s="3">
        <v>46661</v>
      </c>
      <c r="I76" s="4">
        <v>500000000</v>
      </c>
      <c r="J76" s="3">
        <v>44216</v>
      </c>
      <c r="K76" s="3">
        <v>46630</v>
      </c>
      <c r="L76" s="0" t="s">
        <v>26</v>
      </c>
      <c r="M76" s="0" t="s">
        <v>27</v>
      </c>
      <c r="N76" s="0" t="s">
        <v>28</v>
      </c>
      <c r="O76" s="4">
        <v>3730800000</v>
      </c>
      <c r="P76" s="2">
        <v>0</v>
      </c>
      <c r="Q76" s="3">
        <v>45566</v>
      </c>
      <c r="R76" s="1" t="str">
        <f>HYPERLINK("https://www.jyskerealkredit.dk/wps/wcm/connect/brf/8c369c22-26f8-43e7-a5ac-898ba258c172/DK0009404618+-+Final+terms+series+GCB+321.E.EUR+OCT+27+RF+.pdf?MOD=AJPERES","Link to final terms")</f>
      </c>
      <c r="S76" s="0" t="s">
        <v>29</v>
      </c>
    </row>
    <row r="77">
      <c r="A77" s="0" t="s">
        <v>182</v>
      </c>
      <c r="B77" s="0" t="s">
        <v>183</v>
      </c>
      <c r="C77" s="0" t="s">
        <v>22</v>
      </c>
      <c r="D77" s="0" t="s">
        <v>23</v>
      </c>
      <c r="E77" s="0" t="s">
        <v>24</v>
      </c>
      <c r="F77" s="0" t="s">
        <v>151</v>
      </c>
      <c r="G77" s="2">
        <v>1.875</v>
      </c>
      <c r="H77" s="3">
        <v>47392</v>
      </c>
      <c r="I77" s="4">
        <v>500000000</v>
      </c>
      <c r="J77" s="3">
        <v>44796</v>
      </c>
      <c r="K77" s="3">
        <v>47361</v>
      </c>
      <c r="L77" s="0" t="s">
        <v>26</v>
      </c>
      <c r="M77" s="0" t="s">
        <v>27</v>
      </c>
      <c r="N77" s="0" t="s">
        <v>28</v>
      </c>
      <c r="O77" s="4">
        <v>3730800000</v>
      </c>
      <c r="P77" s="2">
        <v>0</v>
      </c>
      <c r="Q77" s="3">
        <v>45566</v>
      </c>
      <c r="R77" s="1" t="str">
        <f>HYPERLINK("https://www.jyskerealkredit.dk/wps/wcm/connect/brf/8af1b524-07c2-43aa-bb5b-172586fbb773/DK0009410185+-+Final+terms+series+GCB+1.875+321EEUR+OCT29+RF.pdf?MOD=AJPERES","Link to final terms")</f>
      </c>
      <c r="S77" s="0" t="s">
        <v>29</v>
      </c>
    </row>
    <row r="78">
      <c r="A78" s="0" t="s">
        <v>184</v>
      </c>
      <c r="B78" s="0" t="s">
        <v>185</v>
      </c>
      <c r="C78" s="0" t="s">
        <v>22</v>
      </c>
      <c r="D78" s="0" t="s">
        <v>23</v>
      </c>
      <c r="E78" s="0" t="s">
        <v>24</v>
      </c>
      <c r="F78" s="0" t="s">
        <v>151</v>
      </c>
      <c r="G78" s="2">
        <v>0.375</v>
      </c>
      <c r="H78" s="3">
        <v>45474</v>
      </c>
      <c r="I78" s="4">
        <v>500000000</v>
      </c>
      <c r="J78" s="3">
        <v>42970</v>
      </c>
      <c r="K78" s="3">
        <v>45443</v>
      </c>
      <c r="L78" s="0" t="s">
        <v>26</v>
      </c>
      <c r="M78" s="0" t="s">
        <v>27</v>
      </c>
      <c r="N78" s="0" t="s">
        <v>28</v>
      </c>
      <c r="O78" s="4">
        <v>3730800000</v>
      </c>
      <c r="P78" s="2">
        <v>0</v>
      </c>
      <c r="Q78" s="3">
        <v>43282</v>
      </c>
      <c r="R78" s="1" t="str">
        <f>HYPERLINK("https://www.jyskerealkredit.dk/wps/wcm/connect/brf/c72a3ddf-45e8-40c9-8f69-2e3cba642765/BRFKredit+Final+terms+XS1669866300.pdf?MOD=AJPERES","Link to final terms")</f>
      </c>
      <c r="S78" s="0" t="s">
        <v>29</v>
      </c>
    </row>
    <row r="79">
      <c r="A79" s="0" t="s">
        <v>186</v>
      </c>
      <c r="B79" s="0" t="s">
        <v>187</v>
      </c>
      <c r="C79" s="0" t="s">
        <v>22</v>
      </c>
      <c r="D79" s="0" t="s">
        <v>23</v>
      </c>
      <c r="E79" s="0" t="s">
        <v>24</v>
      </c>
      <c r="F79" s="0" t="s">
        <v>151</v>
      </c>
      <c r="G79" s="2">
        <v>0.375</v>
      </c>
      <c r="H79" s="3">
        <v>45748</v>
      </c>
      <c r="I79" s="4">
        <v>500000000</v>
      </c>
      <c r="J79" s="3">
        <v>43529</v>
      </c>
      <c r="K79" s="3">
        <v>45658</v>
      </c>
      <c r="L79" s="0" t="s">
        <v>26</v>
      </c>
      <c r="M79" s="0" t="s">
        <v>27</v>
      </c>
      <c r="N79" s="0" t="s">
        <v>28</v>
      </c>
      <c r="O79" s="4">
        <v>3730800000</v>
      </c>
      <c r="P79" s="2">
        <v>0</v>
      </c>
      <c r="Q79" s="3">
        <v>43556</v>
      </c>
      <c r="R79" s="1" t="str">
        <f>HYPERLINK("https://www.jyskerealkredit.dk/wps/wcm/connect/brf/0a821584-dc3a-4fcb-adcf-81ade109996a/Jyske+Realkredit+Final+terms+GCB+321+E+EUR+APRIL+25+-+ISIN+XS1961126775.pdf?MOD=AJPERES","Link to final terms")</f>
      </c>
      <c r="S79" s="0" t="s">
        <v>29</v>
      </c>
    </row>
    <row r="80">
      <c r="A80" s="0" t="s">
        <v>188</v>
      </c>
      <c r="B80" s="0" t="s">
        <v>189</v>
      </c>
      <c r="C80" s="0" t="s">
        <v>22</v>
      </c>
      <c r="D80" s="0" t="s">
        <v>23</v>
      </c>
      <c r="E80" s="0" t="s">
        <v>24</v>
      </c>
      <c r="F80" s="0" t="s">
        <v>25</v>
      </c>
      <c r="G80" s="2">
        <v>1</v>
      </c>
      <c r="H80" s="3">
        <v>48488</v>
      </c>
      <c r="I80" s="4">
        <v>496035587</v>
      </c>
      <c r="J80" s="3">
        <v>42020</v>
      </c>
      <c r="K80" s="3">
        <v>42978</v>
      </c>
      <c r="L80" s="0" t="s">
        <v>26</v>
      </c>
      <c r="M80" s="0" t="s">
        <v>46</v>
      </c>
      <c r="N80" s="0" t="s">
        <v>39</v>
      </c>
      <c r="O80" s="4">
        <v>496035587</v>
      </c>
      <c r="P80" s="2">
        <v>3.7839123968</v>
      </c>
      <c r="Q80" s="3">
        <v>45474</v>
      </c>
      <c r="R80" s="1" t="str">
        <f>HYPERLINK("https://www.jyskerealkredit.dk/wps/wcm/connect/brf/324d46b7-5618-4fbb-9bcc-8b89415e993e/DK0009387854.pdf?MOD=AJPERES","Link to final terms")</f>
      </c>
      <c r="S80" s="0" t="s">
        <v>96</v>
      </c>
    </row>
    <row r="81">
      <c r="A81" s="0" t="s">
        <v>190</v>
      </c>
      <c r="B81" s="0" t="s">
        <v>191</v>
      </c>
      <c r="C81" s="0" t="s">
        <v>22</v>
      </c>
      <c r="D81" s="0" t="s">
        <v>23</v>
      </c>
      <c r="E81" s="0" t="s">
        <v>24</v>
      </c>
      <c r="F81" s="0" t="s">
        <v>25</v>
      </c>
      <c r="G81" s="2">
        <v>2</v>
      </c>
      <c r="H81" s="3">
        <v>53966</v>
      </c>
      <c r="I81" s="4">
        <v>495055156</v>
      </c>
      <c r="J81" s="3">
        <v>42030</v>
      </c>
      <c r="K81" s="3">
        <v>42978</v>
      </c>
      <c r="L81" s="0" t="s">
        <v>26</v>
      </c>
      <c r="M81" s="0" t="s">
        <v>46</v>
      </c>
      <c r="N81" s="0" t="s">
        <v>39</v>
      </c>
      <c r="O81" s="4">
        <v>495055156</v>
      </c>
      <c r="P81" s="2">
        <v>0.1360566454</v>
      </c>
      <c r="Q81" s="3">
        <v>45474</v>
      </c>
      <c r="R81" s="1" t="str">
        <f>HYPERLINK("https://www.jyskerealkredit.dk/wps/wcm/connect/brf/fe19fcba-efaf-4303-97fc-40eaa3fd19ce/DK0009387938.pdf?MOD=AJPERES","Link to final terms")</f>
      </c>
      <c r="S81" s="0" t="s">
        <v>96</v>
      </c>
    </row>
    <row r="82">
      <c r="A82" s="0" t="s">
        <v>192</v>
      </c>
      <c r="B82" s="0" t="s">
        <v>193</v>
      </c>
      <c r="C82" s="0" t="s">
        <v>22</v>
      </c>
      <c r="D82" s="0" t="s">
        <v>23</v>
      </c>
      <c r="E82" s="0" t="s">
        <v>24</v>
      </c>
      <c r="F82" s="0" t="s">
        <v>25</v>
      </c>
      <c r="G82" s="2">
        <v>0</v>
      </c>
      <c r="H82" s="3">
        <v>48853</v>
      </c>
      <c r="I82" s="4">
        <v>491142909</v>
      </c>
      <c r="J82" s="3">
        <v>43997</v>
      </c>
      <c r="K82" s="3">
        <v>45169</v>
      </c>
      <c r="L82" s="0" t="s">
        <v>26</v>
      </c>
      <c r="M82" s="0" t="s">
        <v>46</v>
      </c>
      <c r="N82" s="0" t="s">
        <v>39</v>
      </c>
      <c r="O82" s="4">
        <v>491142909</v>
      </c>
      <c r="P82" s="2">
        <v>3.7344539955</v>
      </c>
      <c r="Q82" s="3">
        <v>45474</v>
      </c>
      <c r="R82" s="1" t="str">
        <f>HYPERLINK("https://www.jyskerealkredit.dk/wps/wcm/connect/brf/8a516d6b-fc74-434e-8c9e-f0dc1c950f60/DK0009403800+-+Endelige+vilkår+serie+0+111.E+33.pdf?MOD=AJPERES","Link to final terms")</f>
      </c>
      <c r="S82" s="0" t="s">
        <v>96</v>
      </c>
    </row>
    <row r="83">
      <c r="A83" s="0" t="s">
        <v>194</v>
      </c>
      <c r="B83" s="0" t="s">
        <v>195</v>
      </c>
      <c r="C83" s="0" t="s">
        <v>22</v>
      </c>
      <c r="D83" s="0" t="s">
        <v>23</v>
      </c>
      <c r="E83" s="0" t="s">
        <v>24</v>
      </c>
      <c r="F83" s="0" t="s">
        <v>25</v>
      </c>
      <c r="G83" s="2">
        <v>2</v>
      </c>
      <c r="H83" s="3">
        <v>46023</v>
      </c>
      <c r="I83" s="4">
        <v>462565273</v>
      </c>
      <c r="J83" s="3">
        <v>42192</v>
      </c>
      <c r="K83" s="3">
        <v>45991</v>
      </c>
      <c r="L83" s="0" t="s">
        <v>26</v>
      </c>
      <c r="M83" s="0" t="s">
        <v>27</v>
      </c>
      <c r="N83" s="0" t="s">
        <v>28</v>
      </c>
      <c r="O83" s="4">
        <v>462565273</v>
      </c>
      <c r="P83" s="2">
        <v>100</v>
      </c>
      <c r="Q83" s="3">
        <v>45658</v>
      </c>
      <c r="R83" s="1" t="str">
        <f>HYPERLINK("https://www.jyskerealkredit.dk/wps/wcm/connect/brf/26cfb36e-8f3b-4e66-963d-fb4b9ad260f8/DK0009389637.pdf?MOD=AJPERES","Link to final terms")</f>
      </c>
      <c r="S83" s="0" t="s">
        <v>96</v>
      </c>
    </row>
    <row r="84">
      <c r="A84" s="0" t="s">
        <v>196</v>
      </c>
      <c r="B84" s="0" t="s">
        <v>197</v>
      </c>
      <c r="C84" s="0" t="s">
        <v>22</v>
      </c>
      <c r="D84" s="0" t="s">
        <v>23</v>
      </c>
      <c r="E84" s="0" t="s">
        <v>24</v>
      </c>
      <c r="F84" s="0" t="s">
        <v>25</v>
      </c>
      <c r="G84" s="2">
        <v>1</v>
      </c>
      <c r="H84" s="3">
        <v>48305</v>
      </c>
      <c r="I84" s="4">
        <v>439145257</v>
      </c>
      <c r="J84" s="3">
        <v>44376</v>
      </c>
      <c r="K84" s="3">
        <v>48273</v>
      </c>
      <c r="L84" s="0" t="s">
        <v>26</v>
      </c>
      <c r="M84" s="0" t="s">
        <v>27</v>
      </c>
      <c r="N84" s="0" t="s">
        <v>28</v>
      </c>
      <c r="O84" s="4">
        <v>439145257</v>
      </c>
      <c r="P84" s="2">
        <v>0</v>
      </c>
      <c r="Q84" s="3">
        <v>45748</v>
      </c>
      <c r="R84" s="1" t="str">
        <f>HYPERLINK("https://www.jyskerealkredit.dk/wps/wcm/connect/brf/d26e38e9-888a-4419-8c58-1988b5acf358/DK0009406233+-+Endelige+vilkår+serie+1+321.E.ap.32+RF.pdf?MOD=AJPERES","Link to final terms")</f>
      </c>
      <c r="S84" s="0" t="s">
        <v>96</v>
      </c>
    </row>
    <row r="85">
      <c r="A85" s="0" t="s">
        <v>198</v>
      </c>
      <c r="B85" s="0" t="s">
        <v>199</v>
      </c>
      <c r="C85" s="0" t="s">
        <v>22</v>
      </c>
      <c r="D85" s="0" t="s">
        <v>23</v>
      </c>
      <c r="E85" s="0" t="s">
        <v>24</v>
      </c>
      <c r="F85" s="0" t="s">
        <v>25</v>
      </c>
      <c r="G85" s="2">
        <v>0</v>
      </c>
      <c r="H85" s="3">
        <v>52505</v>
      </c>
      <c r="I85" s="4">
        <v>421434282</v>
      </c>
      <c r="J85" s="3">
        <v>44207</v>
      </c>
      <c r="K85" s="3">
        <v>45169</v>
      </c>
      <c r="L85" s="0" t="s">
        <v>26</v>
      </c>
      <c r="M85" s="0" t="s">
        <v>46</v>
      </c>
      <c r="N85" s="0" t="s">
        <v>39</v>
      </c>
      <c r="O85" s="4">
        <v>421434282</v>
      </c>
      <c r="P85" s="2">
        <v>1.4608798983</v>
      </c>
      <c r="Q85" s="3">
        <v>45474</v>
      </c>
      <c r="R85" s="1" t="str">
        <f>HYPERLINK("https://www.jyskerealkredit.dk/wps/wcm/connect/brf/73ed0201-e818-4afe-b8ac-b08c663fdcb7/DK0009405342+-+Endelige+vilkår+serie+0+111.E+43.pdf?MOD=AJPERES","Link to final terms")</f>
      </c>
      <c r="S85" s="0" t="s">
        <v>96</v>
      </c>
    </row>
    <row r="86">
      <c r="A86" s="0" t="s">
        <v>200</v>
      </c>
      <c r="B86" s="0" t="s">
        <v>201</v>
      </c>
      <c r="C86" s="0" t="s">
        <v>22</v>
      </c>
      <c r="D86" s="0" t="s">
        <v>23</v>
      </c>
      <c r="E86" s="0" t="s">
        <v>24</v>
      </c>
      <c r="F86" s="0" t="s">
        <v>25</v>
      </c>
      <c r="G86" s="2">
        <v>-0.5</v>
      </c>
      <c r="H86" s="3">
        <v>47757</v>
      </c>
      <c r="I86" s="4">
        <v>420308476</v>
      </c>
      <c r="J86" s="3">
        <v>43686</v>
      </c>
      <c r="K86" s="3">
        <v>44074</v>
      </c>
      <c r="L86" s="0" t="s">
        <v>26</v>
      </c>
      <c r="M86" s="0" t="s">
        <v>46</v>
      </c>
      <c r="N86" s="0" t="s">
        <v>39</v>
      </c>
      <c r="O86" s="4">
        <v>420308476</v>
      </c>
      <c r="P86" s="2">
        <v>4.9651395671</v>
      </c>
      <c r="Q86" s="3">
        <v>45474</v>
      </c>
      <c r="R86" s="1" t="str">
        <f>HYPERLINK("https://www.jyskerealkredit.dk/wps/wcm/connect/brf/440b8bd4-e03a-47ed-aa52-877c6f90b273/Endelige+vilkår+serie+-0%2C5+pct+111.E+30+-+DK0009398893.pdf?MOD=AJPERES","Link to final terms")</f>
      </c>
      <c r="S86" s="0" t="s">
        <v>96</v>
      </c>
    </row>
    <row r="87">
      <c r="A87" s="0" t="s">
        <v>202</v>
      </c>
      <c r="B87" s="0" t="s">
        <v>203</v>
      </c>
      <c r="C87" s="0" t="s">
        <v>22</v>
      </c>
      <c r="D87" s="0" t="s">
        <v>23</v>
      </c>
      <c r="E87" s="0" t="s">
        <v>24</v>
      </c>
      <c r="F87" s="0" t="s">
        <v>25</v>
      </c>
      <c r="G87" s="2">
        <v>2</v>
      </c>
      <c r="H87" s="3">
        <v>52505</v>
      </c>
      <c r="I87" s="4">
        <v>410930878</v>
      </c>
      <c r="J87" s="3">
        <v>44607</v>
      </c>
      <c r="K87" s="3">
        <v>45169</v>
      </c>
      <c r="L87" s="0" t="s">
        <v>26</v>
      </c>
      <c r="M87" s="0" t="s">
        <v>46</v>
      </c>
      <c r="N87" s="0" t="s">
        <v>39</v>
      </c>
      <c r="O87" s="4">
        <v>410930878</v>
      </c>
      <c r="P87" s="2">
        <v>1.203124856</v>
      </c>
      <c r="Q87" s="3">
        <v>45474</v>
      </c>
      <c r="R87" s="1" t="str">
        <f>HYPERLINK("https://www.jyskerealkredit.dk/wps/wcm/connect/brf/3704098b-3b9f-4dab-af04-ff62c2305579/DK0009407553+-+Endelige+vilkår+serie+2+111.E+43.pdf?MOD=AJPERES","Link to final terms")</f>
      </c>
      <c r="S87" s="0" t="s">
        <v>96</v>
      </c>
    </row>
    <row r="88">
      <c r="A88" s="0" t="s">
        <v>204</v>
      </c>
      <c r="B88" s="0" t="s">
        <v>205</v>
      </c>
      <c r="C88" s="0" t="s">
        <v>22</v>
      </c>
      <c r="D88" s="0" t="s">
        <v>23</v>
      </c>
      <c r="E88" s="0" t="s">
        <v>24</v>
      </c>
      <c r="F88" s="0" t="s">
        <v>25</v>
      </c>
      <c r="G88" s="2">
        <v>1</v>
      </c>
      <c r="H88" s="3">
        <v>49491</v>
      </c>
      <c r="I88" s="4">
        <v>387652479</v>
      </c>
      <c r="J88" s="3">
        <v>42902</v>
      </c>
      <c r="K88" s="3">
        <v>44074</v>
      </c>
      <c r="L88" s="0" t="s">
        <v>26</v>
      </c>
      <c r="M88" s="0" t="s">
        <v>46</v>
      </c>
      <c r="N88" s="0" t="s">
        <v>39</v>
      </c>
      <c r="O88" s="4">
        <v>387652479</v>
      </c>
      <c r="P88" s="2">
        <v>2.7127640703</v>
      </c>
      <c r="Q88" s="3">
        <v>45474</v>
      </c>
      <c r="R88" s="1" t="str">
        <f>HYPERLINK("https://www.jyskerealkredit.dk/wps/wcm/connect/brf/2cc126ff-1ba7-4857-9fd1-2ec08051f0ed/DK0009392771.pdf?MOD=AJPERES","Link to final terms")</f>
      </c>
      <c r="S88" s="0" t="s">
        <v>96</v>
      </c>
    </row>
    <row r="89">
      <c r="A89" s="0" t="s">
        <v>206</v>
      </c>
      <c r="B89" s="0" t="s">
        <v>207</v>
      </c>
      <c r="C89" s="0" t="s">
        <v>22</v>
      </c>
      <c r="D89" s="0" t="s">
        <v>23</v>
      </c>
      <c r="E89" s="0" t="s">
        <v>24</v>
      </c>
      <c r="F89" s="0" t="s">
        <v>25</v>
      </c>
      <c r="G89" s="2">
        <v>3</v>
      </c>
      <c r="H89" s="3">
        <v>52322</v>
      </c>
      <c r="I89" s="4">
        <v>375263768</v>
      </c>
      <c r="J89" s="3">
        <v>44680</v>
      </c>
      <c r="K89" s="3">
        <v>45169</v>
      </c>
      <c r="L89" s="0" t="s">
        <v>26</v>
      </c>
      <c r="M89" s="0" t="s">
        <v>46</v>
      </c>
      <c r="N89" s="0" t="s">
        <v>39</v>
      </c>
      <c r="O89" s="4">
        <v>375263768</v>
      </c>
      <c r="P89" s="2">
        <v>1.1098102145</v>
      </c>
      <c r="Q89" s="3">
        <v>45474</v>
      </c>
      <c r="R89" s="1" t="str">
        <f>HYPERLINK("https://www.jyskerealkredit.dk/wps/wcm/connect/brf/42ef9da1-6ede-4943-a87d-3af1aa2b1a56/DK0009408874+-+Endelige+vilkår+serie+3+111.E+43.pdf?MOD=AJPERES","Link to final terms")</f>
      </c>
      <c r="S89" s="0" t="s">
        <v>96</v>
      </c>
    </row>
    <row r="90">
      <c r="A90" s="0" t="s">
        <v>208</v>
      </c>
      <c r="B90" s="0" t="s">
        <v>209</v>
      </c>
      <c r="C90" s="0" t="s">
        <v>22</v>
      </c>
      <c r="D90" s="0" t="s">
        <v>23</v>
      </c>
      <c r="E90" s="0" t="s">
        <v>24</v>
      </c>
      <c r="F90" s="0" t="s">
        <v>25</v>
      </c>
      <c r="G90" s="2">
        <v>2</v>
      </c>
      <c r="H90" s="3">
        <v>50131</v>
      </c>
      <c r="I90" s="4">
        <v>343290814</v>
      </c>
      <c r="J90" s="3">
        <v>41781</v>
      </c>
      <c r="K90" s="3">
        <v>42978</v>
      </c>
      <c r="L90" s="0" t="s">
        <v>26</v>
      </c>
      <c r="M90" s="0" t="s">
        <v>46</v>
      </c>
      <c r="N90" s="0" t="s">
        <v>39</v>
      </c>
      <c r="O90" s="4">
        <v>343290814</v>
      </c>
      <c r="P90" s="2">
        <v>2.3294249001</v>
      </c>
      <c r="Q90" s="3">
        <v>45474</v>
      </c>
      <c r="R90" s="1" t="str">
        <f>HYPERLINK("https://www.jyskerealkredit.dk/wps/wcm/connect/brf/e16ce820-0da1-4748-b1ce-3258c0a13477/DK0009381303.pdf?MOD=AJPERES","Link to final terms")</f>
      </c>
      <c r="S90" s="0" t="s">
        <v>96</v>
      </c>
    </row>
    <row r="91">
      <c r="A91" s="0" t="s">
        <v>210</v>
      </c>
      <c r="B91" s="0" t="s">
        <v>211</v>
      </c>
      <c r="C91" s="0" t="s">
        <v>22</v>
      </c>
      <c r="D91" s="0" t="s">
        <v>23</v>
      </c>
      <c r="E91" s="0" t="s">
        <v>24</v>
      </c>
      <c r="F91" s="0" t="s">
        <v>25</v>
      </c>
      <c r="G91" s="2">
        <v>2.5</v>
      </c>
      <c r="H91" s="3">
        <v>53966</v>
      </c>
      <c r="I91" s="4">
        <v>331147401</v>
      </c>
      <c r="J91" s="3">
        <v>41886</v>
      </c>
      <c r="K91" s="3">
        <v>42978</v>
      </c>
      <c r="L91" s="0" t="s">
        <v>26</v>
      </c>
      <c r="M91" s="0" t="s">
        <v>46</v>
      </c>
      <c r="N91" s="0" t="s">
        <v>39</v>
      </c>
      <c r="O91" s="4">
        <v>331147401</v>
      </c>
      <c r="P91" s="2">
        <v>0.2987253553</v>
      </c>
      <c r="Q91" s="3">
        <v>45474</v>
      </c>
      <c r="R91" s="1" t="str">
        <f>HYPERLINK("https://www.jyskerealkredit.dk/wps/wcm/connect/brf/80e8a3e3-163e-4023-80f2-64704cc5368f/DK0009384323.pdf?MOD=AJPERES","Link to final terms")</f>
      </c>
      <c r="S91" s="0" t="s">
        <v>96</v>
      </c>
    </row>
    <row r="92">
      <c r="A92" s="0" t="s">
        <v>212</v>
      </c>
      <c r="B92" s="0" t="s">
        <v>213</v>
      </c>
      <c r="C92" s="0" t="s">
        <v>22</v>
      </c>
      <c r="D92" s="0" t="s">
        <v>23</v>
      </c>
      <c r="E92" s="0" t="s">
        <v>24</v>
      </c>
      <c r="F92" s="0" t="s">
        <v>25</v>
      </c>
      <c r="G92" s="2">
        <v>0.5</v>
      </c>
      <c r="H92" s="3">
        <v>50314</v>
      </c>
      <c r="I92" s="4">
        <v>322891974</v>
      </c>
      <c r="J92" s="3">
        <v>43997</v>
      </c>
      <c r="K92" s="3">
        <v>45169</v>
      </c>
      <c r="L92" s="0" t="s">
        <v>26</v>
      </c>
      <c r="M92" s="0" t="s">
        <v>46</v>
      </c>
      <c r="N92" s="0" t="s">
        <v>39</v>
      </c>
      <c r="O92" s="4">
        <v>322891974</v>
      </c>
      <c r="P92" s="2">
        <v>2.0856157815</v>
      </c>
      <c r="Q92" s="3">
        <v>45474</v>
      </c>
      <c r="R92" s="1" t="str">
        <f>HYPERLINK("https://www.jyskerealkredit.dk/wps/wcm/connect/brf/a79c7525-82cc-4b70-8e5c-9f8deae9f31d/DK0009403990+-+Endelige+vilkår+serie+0%2C5+111.E+38.pdf?MOD=AJPERES","Link to final terms")</f>
      </c>
      <c r="S92" s="0" t="s">
        <v>96</v>
      </c>
    </row>
    <row r="93">
      <c r="A93" s="0" t="s">
        <v>214</v>
      </c>
      <c r="B93" s="0" t="s">
        <v>215</v>
      </c>
      <c r="C93" s="0" t="s">
        <v>22</v>
      </c>
      <c r="D93" s="0" t="s">
        <v>23</v>
      </c>
      <c r="E93" s="0" t="s">
        <v>24</v>
      </c>
      <c r="F93" s="0" t="s">
        <v>25</v>
      </c>
      <c r="G93" s="2">
        <v>3</v>
      </c>
      <c r="H93" s="3">
        <v>55793</v>
      </c>
      <c r="I93" s="4">
        <v>318770553</v>
      </c>
      <c r="J93" s="3">
        <v>44631</v>
      </c>
      <c r="K93" s="3">
        <v>45169</v>
      </c>
      <c r="L93" s="0" t="s">
        <v>26</v>
      </c>
      <c r="M93" s="0" t="s">
        <v>46</v>
      </c>
      <c r="N93" s="0" t="s">
        <v>39</v>
      </c>
      <c r="O93" s="4">
        <v>318770553</v>
      </c>
      <c r="P93" s="2">
        <v>0.0444263559</v>
      </c>
      <c r="Q93" s="3">
        <v>45474</v>
      </c>
      <c r="R93" s="1" t="str">
        <f>HYPERLINK("https://www.jyskerealkredit.dk/wps/wcm/connect/brf/7ddedc70-49ad-4a33-ab1b-4f5df5de5717/DK0009407983+-+Endelige+vilkår+serie+3+411.E.OA30+53.pdf?MOD=AJPERES","Link to final terms")</f>
      </c>
      <c r="S93" s="0" t="s">
        <v>96</v>
      </c>
    </row>
    <row r="94">
      <c r="A94" s="0" t="s">
        <v>216</v>
      </c>
      <c r="B94" s="0" t="s">
        <v>217</v>
      </c>
      <c r="C94" s="0" t="s">
        <v>22</v>
      </c>
      <c r="D94" s="0" t="s">
        <v>23</v>
      </c>
      <c r="E94" s="0" t="s">
        <v>24</v>
      </c>
      <c r="F94" s="0" t="s">
        <v>25</v>
      </c>
      <c r="G94" s="2">
        <v>1.5</v>
      </c>
      <c r="H94" s="3">
        <v>53966</v>
      </c>
      <c r="I94" s="4">
        <v>297348402</v>
      </c>
      <c r="J94" s="3">
        <v>42046</v>
      </c>
      <c r="K94" s="3">
        <v>42978</v>
      </c>
      <c r="L94" s="0" t="s">
        <v>26</v>
      </c>
      <c r="M94" s="0" t="s">
        <v>46</v>
      </c>
      <c r="N94" s="0" t="s">
        <v>39</v>
      </c>
      <c r="O94" s="4">
        <v>297348402</v>
      </c>
      <c r="P94" s="2">
        <v>1.1482439829</v>
      </c>
      <c r="Q94" s="3">
        <v>45474</v>
      </c>
      <c r="R94" s="1" t="str">
        <f>HYPERLINK("https://www.jyskerealkredit.dk/wps/wcm/connect/brf/047a1d58-b10d-43c9-9f8e-0b0a041c6ae1/DK0009388159.pdf?MOD=AJPERES","Link to final terms")</f>
      </c>
      <c r="S94" s="0" t="s">
        <v>96</v>
      </c>
    </row>
    <row r="95">
      <c r="A95" s="0" t="s">
        <v>218</v>
      </c>
      <c r="B95" s="0" t="s">
        <v>219</v>
      </c>
      <c r="C95" s="0" t="s">
        <v>22</v>
      </c>
      <c r="D95" s="0" t="s">
        <v>23</v>
      </c>
      <c r="E95" s="0" t="s">
        <v>24</v>
      </c>
      <c r="F95" s="0" t="s">
        <v>25</v>
      </c>
      <c r="G95" s="2">
        <v>2.5</v>
      </c>
      <c r="H95" s="3">
        <v>55885</v>
      </c>
      <c r="I95" s="4">
        <v>293400801</v>
      </c>
      <c r="J95" s="3">
        <v>44600</v>
      </c>
      <c r="K95" s="3">
        <v>45169</v>
      </c>
      <c r="L95" s="0" t="s">
        <v>26</v>
      </c>
      <c r="M95" s="0" t="s">
        <v>46</v>
      </c>
      <c r="N95" s="0" t="s">
        <v>39</v>
      </c>
      <c r="O95" s="4">
        <v>293400801</v>
      </c>
      <c r="P95" s="2">
        <v>0.0195589877</v>
      </c>
      <c r="Q95" s="3">
        <v>45474</v>
      </c>
      <c r="R95" s="1" t="str">
        <f>HYPERLINK("https://www.jyskerealkredit.dk/wps/wcm/connect/brf/01b27d22-9605-41df-a3b7-508bb3dec3b1/DK0009407207+-+Endelige+vilkår+serie+2%2C5+411.E.OA30+53.pdf?MOD=AJPERES","Link to final terms")</f>
      </c>
      <c r="S95" s="0" t="s">
        <v>96</v>
      </c>
    </row>
    <row r="96">
      <c r="A96" s="0" t="s">
        <v>220</v>
      </c>
      <c r="B96" s="0" t="s">
        <v>221</v>
      </c>
      <c r="C96" s="0" t="s">
        <v>22</v>
      </c>
      <c r="D96" s="0" t="s">
        <v>23</v>
      </c>
      <c r="E96" s="0" t="s">
        <v>24</v>
      </c>
      <c r="F96" s="0" t="s">
        <v>25</v>
      </c>
      <c r="G96" s="2">
        <v>-0.5</v>
      </c>
      <c r="H96" s="3">
        <v>48761</v>
      </c>
      <c r="I96" s="4">
        <v>233127972</v>
      </c>
      <c r="J96" s="3">
        <v>44097</v>
      </c>
      <c r="K96" s="3">
        <v>45169</v>
      </c>
      <c r="L96" s="0" t="s">
        <v>26</v>
      </c>
      <c r="M96" s="0" t="s">
        <v>46</v>
      </c>
      <c r="N96" s="0" t="s">
        <v>39</v>
      </c>
      <c r="O96" s="4">
        <v>233127972</v>
      </c>
      <c r="P96" s="2">
        <v>3.4424388966</v>
      </c>
      <c r="Q96" s="3">
        <v>45474</v>
      </c>
      <c r="R96" s="1" t="str">
        <f>HYPERLINK("https://www.jyskerealkredit.dk/wps/wcm/connect/brf/13728026-d340-4275-abc9-e9c1d2416f37/DK0009404451+-+Endelige+vilkår+serie+-0%2C5+111.E+33.pdf?MOD=AJPERES","Link to final terms")</f>
      </c>
      <c r="S96" s="0" t="s">
        <v>96</v>
      </c>
    </row>
    <row r="97">
      <c r="A97" s="0" t="s">
        <v>222</v>
      </c>
      <c r="B97" s="0" t="s">
        <v>223</v>
      </c>
      <c r="C97" s="0" t="s">
        <v>22</v>
      </c>
      <c r="D97" s="0" t="s">
        <v>23</v>
      </c>
      <c r="E97" s="0" t="s">
        <v>24</v>
      </c>
      <c r="F97" s="0" t="s">
        <v>25</v>
      </c>
      <c r="G97" s="2">
        <v>4</v>
      </c>
      <c r="H97" s="3">
        <v>56158</v>
      </c>
      <c r="I97" s="4">
        <v>216305277</v>
      </c>
      <c r="J97" s="3">
        <v>44684</v>
      </c>
      <c r="K97" s="3">
        <v>45169</v>
      </c>
      <c r="L97" s="0" t="s">
        <v>26</v>
      </c>
      <c r="M97" s="0" t="s">
        <v>46</v>
      </c>
      <c r="N97" s="0" t="s">
        <v>39</v>
      </c>
      <c r="O97" s="4">
        <v>216305277</v>
      </c>
      <c r="P97" s="2">
        <v>0.0338667451</v>
      </c>
      <c r="Q97" s="3">
        <v>45474</v>
      </c>
      <c r="R97" s="1" t="str">
        <f>HYPERLINK("https://www.jyskerealkredit.dk/wps/wcm/connect/brf/a52d2cd1-28bf-4546-aea6-5776222387ed/DK0009409096+-+Endelige+vilkår+serie+4+411.E.OA30+53.pdf?MOD=AJPERES","Link to final terms")</f>
      </c>
      <c r="S97" s="0" t="s">
        <v>96</v>
      </c>
    </row>
    <row r="98">
      <c r="A98" s="0" t="s">
        <v>224</v>
      </c>
      <c r="B98" s="0" t="s">
        <v>225</v>
      </c>
      <c r="C98" s="0" t="s">
        <v>22</v>
      </c>
      <c r="D98" s="0" t="s">
        <v>23</v>
      </c>
      <c r="E98" s="0" t="s">
        <v>24</v>
      </c>
      <c r="F98" s="0" t="s">
        <v>25</v>
      </c>
      <c r="G98" s="2">
        <v>2</v>
      </c>
      <c r="H98" s="3">
        <v>55793</v>
      </c>
      <c r="I98" s="4">
        <v>213015530</v>
      </c>
      <c r="J98" s="3">
        <v>44595</v>
      </c>
      <c r="K98" s="3">
        <v>45169</v>
      </c>
      <c r="L98" s="0" t="s">
        <v>26</v>
      </c>
      <c r="M98" s="0" t="s">
        <v>46</v>
      </c>
      <c r="N98" s="0" t="s">
        <v>39</v>
      </c>
      <c r="O98" s="4">
        <v>213015530</v>
      </c>
      <c r="P98" s="2">
        <v>0.6809870281</v>
      </c>
      <c r="Q98" s="3">
        <v>45474</v>
      </c>
      <c r="R98" s="1" t="str">
        <f>HYPERLINK("https://www.jyskerealkredit.dk/wps/wcm/connect/brf/b0a5f1f5-6e0e-4ec0-839f-0618929d64e0/DK0009407124+-+Endelige+vilkår+serie+2+111.E+53.pdf?MOD=AJPERES","Link to final terms")</f>
      </c>
      <c r="S98" s="0" t="s">
        <v>96</v>
      </c>
    </row>
    <row r="99">
      <c r="A99" s="0" t="s">
        <v>226</v>
      </c>
      <c r="B99" s="0" t="s">
        <v>227</v>
      </c>
      <c r="C99" s="0" t="s">
        <v>22</v>
      </c>
      <c r="D99" s="0" t="s">
        <v>23</v>
      </c>
      <c r="E99" s="0" t="s">
        <v>24</v>
      </c>
      <c r="F99" s="0" t="s">
        <v>25</v>
      </c>
      <c r="G99" s="2">
        <v>3</v>
      </c>
      <c r="H99" s="3">
        <v>52871</v>
      </c>
      <c r="I99" s="4">
        <v>184968662</v>
      </c>
      <c r="J99" s="3">
        <v>41067</v>
      </c>
      <c r="K99" s="3">
        <v>41882</v>
      </c>
      <c r="L99" s="0" t="s">
        <v>26</v>
      </c>
      <c r="M99" s="0" t="s">
        <v>46</v>
      </c>
      <c r="N99" s="0" t="s">
        <v>39</v>
      </c>
      <c r="O99" s="4">
        <v>184968662</v>
      </c>
      <c r="P99" s="2">
        <v>1.0088471972</v>
      </c>
      <c r="Q99" s="3">
        <v>45474</v>
      </c>
      <c r="R99" s="1" t="str">
        <f>HYPERLINK("https://www.jyskerealkredit.dk/wps/wcm/connect/brf/c2febfde-54f8-467b-a371-d655fdc31329/DK0009377897.pdf?MOD=AJPERES","Link to final terms")</f>
      </c>
      <c r="S99" s="0" t="s">
        <v>96</v>
      </c>
    </row>
    <row r="100">
      <c r="A100" s="0" t="s">
        <v>228</v>
      </c>
      <c r="B100" s="0" t="s">
        <v>229</v>
      </c>
      <c r="C100" s="0" t="s">
        <v>22</v>
      </c>
      <c r="D100" s="0" t="s">
        <v>23</v>
      </c>
      <c r="E100" s="0" t="s">
        <v>24</v>
      </c>
      <c r="F100" s="0" t="s">
        <v>25</v>
      </c>
      <c r="G100" s="2">
        <v>3</v>
      </c>
      <c r="H100" s="3">
        <v>53509</v>
      </c>
      <c r="I100" s="4">
        <v>150696532</v>
      </c>
      <c r="J100" s="3">
        <v>41781</v>
      </c>
      <c r="K100" s="3">
        <v>42978</v>
      </c>
      <c r="L100" s="0" t="s">
        <v>26</v>
      </c>
      <c r="M100" s="0" t="s">
        <v>46</v>
      </c>
      <c r="N100" s="0" t="s">
        <v>39</v>
      </c>
      <c r="O100" s="4">
        <v>150696532</v>
      </c>
      <c r="P100" s="2">
        <v>0.8782555822</v>
      </c>
      <c r="Q100" s="3">
        <v>45474</v>
      </c>
      <c r="R100" s="1" t="str">
        <f>HYPERLINK("https://www.jyskerealkredit.dk/wps/wcm/connect/brf/a460cbf6-ce39-442f-9bc9-8d327d5bfb57/DK0009381576.pdf?MOD=AJPERES","Link to final terms")</f>
      </c>
      <c r="S100" s="0" t="s">
        <v>96</v>
      </c>
    </row>
    <row r="101">
      <c r="A101" s="0" t="s">
        <v>230</v>
      </c>
      <c r="B101" s="0" t="s">
        <v>231</v>
      </c>
      <c r="C101" s="0" t="s">
        <v>22</v>
      </c>
      <c r="D101" s="0" t="s">
        <v>23</v>
      </c>
      <c r="E101" s="0" t="s">
        <v>24</v>
      </c>
      <c r="F101" s="0" t="s">
        <v>25</v>
      </c>
      <c r="G101" s="2">
        <v>3</v>
      </c>
      <c r="H101" s="3">
        <v>49949</v>
      </c>
      <c r="I101" s="4">
        <v>144032600</v>
      </c>
      <c r="J101" s="3">
        <v>45097</v>
      </c>
      <c r="K101" s="3">
        <v>46265</v>
      </c>
      <c r="L101" s="0" t="s">
        <v>26</v>
      </c>
      <c r="M101" s="0" t="s">
        <v>46</v>
      </c>
      <c r="N101" s="0" t="s">
        <v>39</v>
      </c>
      <c r="O101" s="4">
        <v>144032600</v>
      </c>
      <c r="P101" s="2">
        <v>2.5169002493</v>
      </c>
      <c r="Q101" s="3">
        <v>45474</v>
      </c>
      <c r="R101" s="1" t="str">
        <f>HYPERLINK("https://www.jyskerealkredit.dk/wps/wcm/connect/brf/2f83a72f-530d-420a-b1b8-cf95db18e070/DK0009413445+-+Endelige+vilkår+serie+3+111.E+36.pdf?MOD=AJPERES","Link to final terms")</f>
      </c>
      <c r="S101" s="0" t="s">
        <v>96</v>
      </c>
    </row>
    <row r="102">
      <c r="A102" s="0" t="s">
        <v>232</v>
      </c>
      <c r="B102" s="0" t="s">
        <v>233</v>
      </c>
      <c r="C102" s="0" t="s">
        <v>22</v>
      </c>
      <c r="D102" s="0" t="s">
        <v>23</v>
      </c>
      <c r="E102" s="0" t="s">
        <v>24</v>
      </c>
      <c r="F102" s="0" t="s">
        <v>25</v>
      </c>
      <c r="G102" s="2">
        <v>0.5</v>
      </c>
      <c r="H102" s="3">
        <v>47665</v>
      </c>
      <c r="I102" s="4">
        <v>138701049</v>
      </c>
      <c r="J102" s="3">
        <v>42902</v>
      </c>
      <c r="K102" s="3">
        <v>44074</v>
      </c>
      <c r="L102" s="0" t="s">
        <v>26</v>
      </c>
      <c r="M102" s="0" t="s">
        <v>46</v>
      </c>
      <c r="N102" s="0" t="s">
        <v>39</v>
      </c>
      <c r="O102" s="4">
        <v>138701049</v>
      </c>
      <c r="P102" s="2">
        <v>6.2753578506</v>
      </c>
      <c r="Q102" s="3">
        <v>45474</v>
      </c>
      <c r="R102" s="1" t="str">
        <f>HYPERLINK("https://www.jyskerealkredit.dk/wps/wcm/connect/brf/8c50ebf0-1921-4429-8c2a-6a438038840f/DK0009392698.pdf?MOD=AJPERES","Link to final terms")</f>
      </c>
      <c r="S102" s="0" t="s">
        <v>96</v>
      </c>
    </row>
    <row r="103">
      <c r="A103" s="0" t="s">
        <v>234</v>
      </c>
      <c r="B103" s="0" t="s">
        <v>235</v>
      </c>
      <c r="C103" s="0" t="s">
        <v>22</v>
      </c>
      <c r="D103" s="0" t="s">
        <v>23</v>
      </c>
      <c r="E103" s="0" t="s">
        <v>24</v>
      </c>
      <c r="F103" s="0" t="s">
        <v>25</v>
      </c>
      <c r="G103" s="2">
        <v>3.5</v>
      </c>
      <c r="H103" s="3">
        <v>52779</v>
      </c>
      <c r="I103" s="4">
        <v>131715014</v>
      </c>
      <c r="J103" s="3">
        <v>40917</v>
      </c>
      <c r="K103" s="3">
        <v>41882</v>
      </c>
      <c r="L103" s="0" t="s">
        <v>26</v>
      </c>
      <c r="M103" s="0" t="s">
        <v>46</v>
      </c>
      <c r="N103" s="0" t="s">
        <v>39</v>
      </c>
      <c r="O103" s="4">
        <v>131715014</v>
      </c>
      <c r="P103" s="2">
        <v>1.0071941199</v>
      </c>
      <c r="Q103" s="3">
        <v>45474</v>
      </c>
      <c r="R103" s="1" t="str">
        <f>HYPERLINK("https://www.jyskerealkredit.dk/wps/wcm/connect/brf/2b3d3866-a425-43ba-8baf-6d0bc8cd69af/DK0009376733.pdf?MOD=AJPERES","Link to final terms")</f>
      </c>
      <c r="S103" s="0" t="s">
        <v>96</v>
      </c>
    </row>
    <row r="104">
      <c r="A104" s="0" t="s">
        <v>236</v>
      </c>
      <c r="B104" s="0" t="s">
        <v>237</v>
      </c>
      <c r="C104" s="0" t="s">
        <v>22</v>
      </c>
      <c r="D104" s="0" t="s">
        <v>23</v>
      </c>
      <c r="E104" s="0" t="s">
        <v>24</v>
      </c>
      <c r="F104" s="0" t="s">
        <v>25</v>
      </c>
      <c r="G104" s="2">
        <v>2</v>
      </c>
      <c r="H104" s="3">
        <v>48853</v>
      </c>
      <c r="I104" s="4">
        <v>127204334</v>
      </c>
      <c r="J104" s="3">
        <v>44680</v>
      </c>
      <c r="K104" s="3">
        <v>45169</v>
      </c>
      <c r="L104" s="0" t="s">
        <v>26</v>
      </c>
      <c r="M104" s="0" t="s">
        <v>46</v>
      </c>
      <c r="N104" s="0" t="s">
        <v>39</v>
      </c>
      <c r="O104" s="4">
        <v>127204334</v>
      </c>
      <c r="P104" s="2">
        <v>2.8308117269</v>
      </c>
      <c r="Q104" s="3">
        <v>45474</v>
      </c>
      <c r="R104" s="1" t="str">
        <f>HYPERLINK("https://www.jyskerealkredit.dk/wps/wcm/connect/brf/304dc1fd-cdff-4004-a75c-0ac4f514f402/DK0009408957+-+Endelige+vilkår+serie+2+111.E+33.pdf?MOD=AJPERES","Link to final terms")</f>
      </c>
      <c r="S104" s="0" t="s">
        <v>96</v>
      </c>
    </row>
    <row r="105">
      <c r="A105" s="0" t="s">
        <v>238</v>
      </c>
      <c r="B105" s="0" t="s">
        <v>239</v>
      </c>
      <c r="C105" s="0" t="s">
        <v>22</v>
      </c>
      <c r="D105" s="0" t="s">
        <v>23</v>
      </c>
      <c r="E105" s="0" t="s">
        <v>24</v>
      </c>
      <c r="F105" s="0" t="s">
        <v>25</v>
      </c>
      <c r="G105" s="2">
        <v>0.5</v>
      </c>
      <c r="H105" s="3">
        <v>46661</v>
      </c>
      <c r="I105" s="4">
        <v>113937289</v>
      </c>
      <c r="J105" s="3">
        <v>42037</v>
      </c>
      <c r="K105" s="3">
        <v>42978</v>
      </c>
      <c r="L105" s="0" t="s">
        <v>26</v>
      </c>
      <c r="M105" s="0" t="s">
        <v>46</v>
      </c>
      <c r="N105" s="0" t="s">
        <v>39</v>
      </c>
      <c r="O105" s="4">
        <v>113937289</v>
      </c>
      <c r="P105" s="2">
        <v>13.0455068788</v>
      </c>
      <c r="Q105" s="3">
        <v>45474</v>
      </c>
      <c r="R105" s="1" t="str">
        <f>HYPERLINK("https://www.jyskerealkredit.dk/wps/wcm/connect/brf/1dff4bd6-005a-4903-87b2-263b005536a3/DK0009388076.pdf?MOD=AJPERES","Link to final terms")</f>
      </c>
      <c r="S105" s="0" t="s">
        <v>96</v>
      </c>
    </row>
    <row r="106">
      <c r="A106" s="0" t="s">
        <v>240</v>
      </c>
      <c r="B106" s="0" t="s">
        <v>241</v>
      </c>
      <c r="C106" s="0" t="s">
        <v>22</v>
      </c>
      <c r="D106" s="0" t="s">
        <v>23</v>
      </c>
      <c r="E106" s="0" t="s">
        <v>24</v>
      </c>
      <c r="F106" s="0" t="s">
        <v>25</v>
      </c>
      <c r="G106" s="2">
        <v>3</v>
      </c>
      <c r="H106" s="3">
        <v>53509</v>
      </c>
      <c r="I106" s="4">
        <v>105726746</v>
      </c>
      <c r="J106" s="3">
        <v>41781</v>
      </c>
      <c r="K106" s="3">
        <v>42978</v>
      </c>
      <c r="L106" s="0" t="s">
        <v>26</v>
      </c>
      <c r="M106" s="0" t="s">
        <v>46</v>
      </c>
      <c r="N106" s="0" t="s">
        <v>39</v>
      </c>
      <c r="O106" s="4">
        <v>105726746</v>
      </c>
      <c r="P106" s="2">
        <v>0.3122418184</v>
      </c>
      <c r="Q106" s="3">
        <v>45474</v>
      </c>
      <c r="R106" s="1" t="str">
        <f>HYPERLINK("https://www.jyskerealkredit.dk/wps/wcm/connect/brf/9238cea7-50fa-44c9-800e-6f6abc469666/DK0009381147.pdf?MOD=AJPERES","Link to final terms")</f>
      </c>
      <c r="S106" s="0" t="s">
        <v>96</v>
      </c>
    </row>
    <row r="107">
      <c r="A107" s="0" t="s">
        <v>242</v>
      </c>
      <c r="B107" s="0" t="s">
        <v>243</v>
      </c>
      <c r="C107" s="0" t="s">
        <v>22</v>
      </c>
      <c r="D107" s="0" t="s">
        <v>23</v>
      </c>
      <c r="E107" s="0" t="s">
        <v>24</v>
      </c>
      <c r="F107" s="0" t="s">
        <v>25</v>
      </c>
      <c r="G107" s="2">
        <v>3.5</v>
      </c>
      <c r="H107" s="3">
        <v>52779</v>
      </c>
      <c r="I107" s="4">
        <v>98477981</v>
      </c>
      <c r="J107" s="3">
        <v>41052</v>
      </c>
      <c r="K107" s="3">
        <v>41882</v>
      </c>
      <c r="L107" s="0" t="s">
        <v>26</v>
      </c>
      <c r="M107" s="0" t="s">
        <v>46</v>
      </c>
      <c r="N107" s="0" t="s">
        <v>39</v>
      </c>
      <c r="O107" s="4">
        <v>98477981</v>
      </c>
      <c r="P107" s="2">
        <v>0.9277277749</v>
      </c>
      <c r="Q107" s="3">
        <v>45474</v>
      </c>
      <c r="R107" s="1" t="str">
        <f>HYPERLINK("https://www.jyskerealkredit.dk/wps/wcm/connect/brf/5ee57a98-691f-4fe3-8756-c71d89c374fc/DK0009377624.pdf?MOD=AJPERES","Link to final terms")</f>
      </c>
      <c r="S107" s="0" t="s">
        <v>96</v>
      </c>
    </row>
    <row r="108">
      <c r="A108" s="0" t="s">
        <v>244</v>
      </c>
      <c r="B108" s="0" t="s">
        <v>245</v>
      </c>
      <c r="C108" s="0" t="s">
        <v>22</v>
      </c>
      <c r="D108" s="0" t="s">
        <v>23</v>
      </c>
      <c r="E108" s="0" t="s">
        <v>24</v>
      </c>
      <c r="F108" s="0" t="s">
        <v>25</v>
      </c>
      <c r="G108" s="2">
        <v>2.5</v>
      </c>
      <c r="H108" s="3">
        <v>49218</v>
      </c>
      <c r="I108" s="4">
        <v>97108354</v>
      </c>
      <c r="J108" s="3">
        <v>41389</v>
      </c>
      <c r="K108" s="3">
        <v>41882</v>
      </c>
      <c r="L108" s="0" t="s">
        <v>26</v>
      </c>
      <c r="M108" s="0" t="s">
        <v>46</v>
      </c>
      <c r="N108" s="0" t="s">
        <v>39</v>
      </c>
      <c r="O108" s="4">
        <v>97108354</v>
      </c>
      <c r="P108" s="2">
        <v>2.4063929811</v>
      </c>
      <c r="Q108" s="3">
        <v>45474</v>
      </c>
      <c r="R108" s="1" t="str">
        <f>HYPERLINK("https://www.jyskerealkredit.dk/wps/wcm/connect/brf/36a48cc4-d19e-4bb0-9291-a835a1e62c9b/DK0009379679.pdf?MOD=AJPERES","Link to final terms")</f>
      </c>
      <c r="S108" s="0" t="s">
        <v>96</v>
      </c>
    </row>
    <row r="109">
      <c r="A109" s="0" t="s">
        <v>246</v>
      </c>
      <c r="B109" s="0" t="s">
        <v>247</v>
      </c>
      <c r="C109" s="0" t="s">
        <v>22</v>
      </c>
      <c r="D109" s="0" t="s">
        <v>23</v>
      </c>
      <c r="E109" s="0" t="s">
        <v>24</v>
      </c>
      <c r="F109" s="0" t="s">
        <v>25</v>
      </c>
      <c r="G109" s="2">
        <v>4.47</v>
      </c>
      <c r="H109" s="3">
        <v>51683</v>
      </c>
      <c r="I109" s="4">
        <v>96884969</v>
      </c>
      <c r="J109" s="3">
        <v>39436</v>
      </c>
      <c r="K109" s="3">
        <v>40786</v>
      </c>
      <c r="L109" s="0" t="s">
        <v>248</v>
      </c>
      <c r="M109" s="0" t="s">
        <v>46</v>
      </c>
      <c r="N109" s="0" t="s">
        <v>39</v>
      </c>
      <c r="O109" s="4">
        <v>96884969</v>
      </c>
      <c r="P109" s="2">
        <v>2.1143765047</v>
      </c>
      <c r="Q109" s="3">
        <v>45474</v>
      </c>
      <c r="R109" s="1" t="str">
        <f>HYPERLINK("https://www.jyskerealkredit.dk/wps/wcm/connect/brf/4637d8cd-40f3-459e-a8c4-601d2856ef13/DK0009367070.pdf?MOD=AJPERES","Link to final terms")</f>
      </c>
      <c r="S109" s="0" t="s">
        <v>96</v>
      </c>
    </row>
    <row r="110">
      <c r="A110" s="0" t="s">
        <v>249</v>
      </c>
      <c r="B110" s="0" t="s">
        <v>250</v>
      </c>
      <c r="C110" s="0" t="s">
        <v>22</v>
      </c>
      <c r="D110" s="0" t="s">
        <v>23</v>
      </c>
      <c r="E110" s="0" t="s">
        <v>24</v>
      </c>
      <c r="F110" s="0" t="s">
        <v>25</v>
      </c>
      <c r="G110" s="2">
        <v>2</v>
      </c>
      <c r="H110" s="3">
        <v>45658</v>
      </c>
      <c r="I110" s="4">
        <v>89077589</v>
      </c>
      <c r="J110" s="3">
        <v>41809</v>
      </c>
      <c r="K110" s="3">
        <v>45626</v>
      </c>
      <c r="L110" s="0" t="s">
        <v>26</v>
      </c>
      <c r="M110" s="0" t="s">
        <v>27</v>
      </c>
      <c r="N110" s="0" t="s">
        <v>28</v>
      </c>
      <c r="O110" s="4">
        <v>89077589</v>
      </c>
      <c r="P110" s="2">
        <v>100</v>
      </c>
      <c r="Q110" s="3">
        <v>45658</v>
      </c>
      <c r="R110" s="1" t="str">
        <f>HYPERLINK("https://www.jyskerealkredit.dk/wps/wcm/connect/brf/1d7daded-2f8c-4ad7-8a47-c89f16e41362/DK0009381733.pdf?MOD=AJPERES","Link to final terms")</f>
      </c>
      <c r="S110" s="0" t="s">
        <v>96</v>
      </c>
    </row>
    <row r="111">
      <c r="A111" s="0" t="s">
        <v>251</v>
      </c>
      <c r="B111" s="0" t="s">
        <v>252</v>
      </c>
      <c r="C111" s="0" t="s">
        <v>22</v>
      </c>
      <c r="D111" s="0" t="s">
        <v>23</v>
      </c>
      <c r="E111" s="0" t="s">
        <v>24</v>
      </c>
      <c r="F111" s="0" t="s">
        <v>25</v>
      </c>
      <c r="G111" s="2">
        <v>3</v>
      </c>
      <c r="H111" s="3">
        <v>49126</v>
      </c>
      <c r="I111" s="4">
        <v>87515171</v>
      </c>
      <c r="J111" s="3">
        <v>40931</v>
      </c>
      <c r="K111" s="3">
        <v>41882</v>
      </c>
      <c r="L111" s="0" t="s">
        <v>26</v>
      </c>
      <c r="M111" s="0" t="s">
        <v>46</v>
      </c>
      <c r="N111" s="0" t="s">
        <v>39</v>
      </c>
      <c r="O111" s="4">
        <v>87515171</v>
      </c>
      <c r="P111" s="2">
        <v>3.3187971244</v>
      </c>
      <c r="Q111" s="3">
        <v>45474</v>
      </c>
      <c r="R111" s="1" t="str">
        <f>HYPERLINK("https://www.jyskerealkredit.dk/wps/wcm/connect/brf/05bdc440-b81f-492c-8dcc-c16623fd8712/DK0009376816.pdf?MOD=AJPERES","Link to final terms")</f>
      </c>
      <c r="S111" s="0" t="s">
        <v>96</v>
      </c>
    </row>
    <row r="112">
      <c r="A112" s="0" t="s">
        <v>253</v>
      </c>
      <c r="B112" s="0" t="s">
        <v>254</v>
      </c>
      <c r="C112" s="0" t="s">
        <v>22</v>
      </c>
      <c r="D112" s="0" t="s">
        <v>23</v>
      </c>
      <c r="E112" s="0" t="s">
        <v>24</v>
      </c>
      <c r="F112" s="0" t="s">
        <v>25</v>
      </c>
      <c r="G112" s="2">
        <v>1.5</v>
      </c>
      <c r="H112" s="3">
        <v>52232</v>
      </c>
      <c r="I112" s="4">
        <v>83725775</v>
      </c>
      <c r="J112" s="3">
        <v>44578</v>
      </c>
      <c r="K112" s="3">
        <v>45169</v>
      </c>
      <c r="L112" s="0" t="s">
        <v>26</v>
      </c>
      <c r="M112" s="0" t="s">
        <v>46</v>
      </c>
      <c r="N112" s="0" t="s">
        <v>255</v>
      </c>
      <c r="O112" s="4">
        <v>83725775</v>
      </c>
      <c r="P112" s="2">
        <v>1.2457062432</v>
      </c>
      <c r="Q112" s="3">
        <v>45474</v>
      </c>
      <c r="R112" s="1" t="str">
        <f>HYPERLINK("https://www.jyskerealkredit.dk/wps/wcm/connect/brf/f792d403-f0a3-41cc-818a-3e7912c9180a/DK0009407041+-+Endelige+vilkår+serie+1%2C5%25+111.E.43+-+%28basisprospekt+2021%29.pdf?MOD=AJPERES","Link to final terms")</f>
      </c>
      <c r="S112" s="0" t="s">
        <v>96</v>
      </c>
    </row>
    <row r="113">
      <c r="A113" s="0" t="s">
        <v>256</v>
      </c>
      <c r="B113" s="0" t="s">
        <v>257</v>
      </c>
      <c r="C113" s="0" t="s">
        <v>22</v>
      </c>
      <c r="D113" s="0" t="s">
        <v>23</v>
      </c>
      <c r="E113" s="0" t="s">
        <v>24</v>
      </c>
      <c r="F113" s="0" t="s">
        <v>25</v>
      </c>
      <c r="G113" s="2">
        <v>4</v>
      </c>
      <c r="H113" s="3">
        <v>57254</v>
      </c>
      <c r="I113" s="4">
        <v>81758000</v>
      </c>
      <c r="J113" s="3">
        <v>45331</v>
      </c>
      <c r="K113" s="3">
        <v>46265</v>
      </c>
      <c r="L113" s="0" t="s">
        <v>26</v>
      </c>
      <c r="M113" s="0" t="s">
        <v>46</v>
      </c>
      <c r="N113" s="0" t="s">
        <v>39</v>
      </c>
      <c r="O113" s="4">
        <v>81758000</v>
      </c>
      <c r="P113" s="2">
        <v>0.0132801313</v>
      </c>
      <c r="Q113" s="3">
        <v>45474</v>
      </c>
      <c r="R113" s="1" t="str">
        <f>HYPERLINK("https://www.jyskerealkredit.dk/wps/wcm/connect/brf/3ec44b64-f361-42fc-a611-8c942d53758f/DK0009414419+-+Endelige+vilkår+serie+4+411.E.OA30+2056.pdf?MOD=AJPERES","Link to final terms")</f>
      </c>
      <c r="S113" s="0" t="s">
        <v>96</v>
      </c>
    </row>
    <row r="114">
      <c r="A114" s="0" t="s">
        <v>258</v>
      </c>
      <c r="B114" s="0" t="s">
        <v>259</v>
      </c>
      <c r="C114" s="0" t="s">
        <v>22</v>
      </c>
      <c r="D114" s="0" t="s">
        <v>23</v>
      </c>
      <c r="E114" s="0" t="s">
        <v>24</v>
      </c>
      <c r="F114" s="0" t="s">
        <v>25</v>
      </c>
      <c r="G114" s="2">
        <v>2</v>
      </c>
      <c r="H114" s="3">
        <v>47392</v>
      </c>
      <c r="I114" s="4">
        <v>74618385</v>
      </c>
      <c r="J114" s="3">
        <v>41060</v>
      </c>
      <c r="K114" s="3">
        <v>41882</v>
      </c>
      <c r="L114" s="0" t="s">
        <v>26</v>
      </c>
      <c r="M114" s="0" t="s">
        <v>46</v>
      </c>
      <c r="N114" s="0" t="s">
        <v>39</v>
      </c>
      <c r="O114" s="4">
        <v>74618385</v>
      </c>
      <c r="P114" s="2">
        <v>6.9995286211</v>
      </c>
      <c r="Q114" s="3">
        <v>45474</v>
      </c>
      <c r="R114" s="1" t="str">
        <f>HYPERLINK("https://www.jyskerealkredit.dk/wps/wcm/connect/brf/ab24f060-dc32-4c20-a4d9-7eb6338e822c/DK0009377707.pdf?MOD=AJPERES","Link to final terms")</f>
      </c>
      <c r="S114" s="0" t="s">
        <v>96</v>
      </c>
    </row>
    <row r="115">
      <c r="A115" s="0" t="s">
        <v>260</v>
      </c>
      <c r="B115" s="0" t="s">
        <v>261</v>
      </c>
      <c r="C115" s="0" t="s">
        <v>22</v>
      </c>
      <c r="D115" s="0" t="s">
        <v>23</v>
      </c>
      <c r="E115" s="0" t="s">
        <v>24</v>
      </c>
      <c r="F115" s="0" t="s">
        <v>25</v>
      </c>
      <c r="G115" s="2">
        <v>2.5</v>
      </c>
      <c r="H115" s="3">
        <v>49857</v>
      </c>
      <c r="I115" s="4">
        <v>69928142</v>
      </c>
      <c r="J115" s="3">
        <v>41781</v>
      </c>
      <c r="K115" s="3">
        <v>42978</v>
      </c>
      <c r="L115" s="0" t="s">
        <v>26</v>
      </c>
      <c r="M115" s="0" t="s">
        <v>46</v>
      </c>
      <c r="N115" s="0" t="s">
        <v>39</v>
      </c>
      <c r="O115" s="4">
        <v>69928142</v>
      </c>
      <c r="P115" s="2">
        <v>1.9450962505</v>
      </c>
      <c r="Q115" s="3">
        <v>45474</v>
      </c>
      <c r="R115" s="1" t="str">
        <f>HYPERLINK("https://www.jyskerealkredit.dk/wps/wcm/connect/brf/58cb3f8d-fec8-429d-a06e-f84f03570337/DK0009381493uk.pdf?MOD=AJPERES","Link to final terms")</f>
      </c>
      <c r="S115" s="0" t="s">
        <v>96</v>
      </c>
    </row>
    <row r="116">
      <c r="A116" s="0" t="s">
        <v>262</v>
      </c>
      <c r="B116" s="0" t="s">
        <v>263</v>
      </c>
      <c r="C116" s="0" t="s">
        <v>22</v>
      </c>
      <c r="D116" s="0" t="s">
        <v>23</v>
      </c>
      <c r="E116" s="0" t="s">
        <v>24</v>
      </c>
      <c r="F116" s="0" t="s">
        <v>25</v>
      </c>
      <c r="G116" s="2">
        <v>3</v>
      </c>
      <c r="H116" s="3">
        <v>52871</v>
      </c>
      <c r="I116" s="4">
        <v>66135086</v>
      </c>
      <c r="J116" s="3">
        <v>41254</v>
      </c>
      <c r="K116" s="3">
        <v>41882</v>
      </c>
      <c r="L116" s="0" t="s">
        <v>26</v>
      </c>
      <c r="M116" s="0" t="s">
        <v>46</v>
      </c>
      <c r="N116" s="0" t="s">
        <v>39</v>
      </c>
      <c r="O116" s="4">
        <v>66135086</v>
      </c>
      <c r="P116" s="2">
        <v>0.8447574473</v>
      </c>
      <c r="Q116" s="3">
        <v>45474</v>
      </c>
      <c r="R116" s="1" t="str">
        <f>HYPERLINK("https://www.jyskerealkredit.dk/wps/wcm/connect/brf/f270bec4-e851-41e7-9cf2-f955c2a19ce9/DK0009379406.pdf?MOD=AJPERES","Link to final terms")</f>
      </c>
      <c r="S116" s="0" t="s">
        <v>96</v>
      </c>
    </row>
    <row r="117">
      <c r="A117" s="0" t="s">
        <v>264</v>
      </c>
      <c r="B117" s="0" t="s">
        <v>265</v>
      </c>
      <c r="C117" s="0" t="s">
        <v>22</v>
      </c>
      <c r="D117" s="0" t="s">
        <v>23</v>
      </c>
      <c r="E117" s="0" t="s">
        <v>24</v>
      </c>
      <c r="F117" s="0" t="s">
        <v>25</v>
      </c>
      <c r="G117" s="2">
        <v>4</v>
      </c>
      <c r="H117" s="3">
        <v>51775</v>
      </c>
      <c r="I117" s="4">
        <v>49613869</v>
      </c>
      <c r="J117" s="3">
        <v>39493</v>
      </c>
      <c r="K117" s="3">
        <v>40786</v>
      </c>
      <c r="L117" s="0" t="s">
        <v>26</v>
      </c>
      <c r="M117" s="0" t="s">
        <v>46</v>
      </c>
      <c r="N117" s="0" t="s">
        <v>39</v>
      </c>
      <c r="O117" s="4">
        <v>49613869</v>
      </c>
      <c r="P117" s="2">
        <v>1.1323619211</v>
      </c>
      <c r="Q117" s="3">
        <v>45474</v>
      </c>
      <c r="R117" s="1" t="str">
        <f>HYPERLINK("https://www.jyskerealkredit.dk/wps/wcm/connect/brf/49aa162e-d4a2-492a-a3be-25f4b0894961/DK0009368987.pdf?MOD=AJPERES","Link to final terms")</f>
      </c>
      <c r="S117" s="0" t="s">
        <v>96</v>
      </c>
    </row>
    <row r="118">
      <c r="A118" s="0" t="s">
        <v>266</v>
      </c>
      <c r="B118" s="0" t="s">
        <v>267</v>
      </c>
      <c r="C118" s="0" t="s">
        <v>22</v>
      </c>
      <c r="D118" s="0" t="s">
        <v>23</v>
      </c>
      <c r="E118" s="0" t="s">
        <v>24</v>
      </c>
      <c r="F118" s="0" t="s">
        <v>25</v>
      </c>
      <c r="G118" s="2">
        <v>2</v>
      </c>
      <c r="H118" s="3">
        <v>48030</v>
      </c>
      <c r="I118" s="4">
        <v>48427002</v>
      </c>
      <c r="J118" s="3">
        <v>41781</v>
      </c>
      <c r="K118" s="3">
        <v>42978</v>
      </c>
      <c r="L118" s="0" t="s">
        <v>26</v>
      </c>
      <c r="M118" s="0" t="s">
        <v>46</v>
      </c>
      <c r="N118" s="0" t="s">
        <v>39</v>
      </c>
      <c r="O118" s="4">
        <v>48427002</v>
      </c>
      <c r="P118" s="2">
        <v>5.1436960642</v>
      </c>
      <c r="Q118" s="3">
        <v>45474</v>
      </c>
      <c r="R118" s="1" t="str">
        <f>HYPERLINK("https://www.jyskerealkredit.dk/wps/wcm/connect/brf/50646de9-582b-4fd8-b1cb-76e2df012c0b/DK0009381220.pdf?MOD=AJPERES","Link to final terms")</f>
      </c>
      <c r="S118" s="0" t="s">
        <v>96</v>
      </c>
    </row>
    <row r="119">
      <c r="A119" s="0" t="s">
        <v>268</v>
      </c>
      <c r="B119" s="0" t="s">
        <v>269</v>
      </c>
      <c r="C119" s="0" t="s">
        <v>22</v>
      </c>
      <c r="D119" s="0" t="s">
        <v>23</v>
      </c>
      <c r="E119" s="0" t="s">
        <v>24</v>
      </c>
      <c r="F119" s="0" t="s">
        <v>25</v>
      </c>
      <c r="G119" s="2">
        <v>2</v>
      </c>
      <c r="H119" s="3">
        <v>49218</v>
      </c>
      <c r="I119" s="4">
        <v>47833635</v>
      </c>
      <c r="J119" s="3">
        <v>41073</v>
      </c>
      <c r="K119" s="3">
        <v>41882</v>
      </c>
      <c r="L119" s="0" t="s">
        <v>26</v>
      </c>
      <c r="M119" s="0" t="s">
        <v>46</v>
      </c>
      <c r="N119" s="0" t="s">
        <v>39</v>
      </c>
      <c r="O119" s="4">
        <v>47833635</v>
      </c>
      <c r="P119" s="2">
        <v>2.8869785744</v>
      </c>
      <c r="Q119" s="3">
        <v>45474</v>
      </c>
      <c r="R119" s="1" t="str">
        <f>HYPERLINK("https://www.jyskerealkredit.dk/wps/wcm/connect/brf/7b61fd0a-7775-4a6d-89b1-0d2645c98e9d/DK0009377970.pdf?MOD=AJPERES","Link to final terms")</f>
      </c>
      <c r="S119" s="0" t="s">
        <v>96</v>
      </c>
    </row>
    <row r="120">
      <c r="A120" s="0" t="s">
        <v>270</v>
      </c>
      <c r="B120" s="0" t="s">
        <v>271</v>
      </c>
      <c r="C120" s="0" t="s">
        <v>22</v>
      </c>
      <c r="D120" s="0" t="s">
        <v>23</v>
      </c>
      <c r="E120" s="0" t="s">
        <v>24</v>
      </c>
      <c r="F120" s="0" t="s">
        <v>25</v>
      </c>
      <c r="G120" s="2">
        <v>1.5</v>
      </c>
      <c r="H120" s="3">
        <v>50679</v>
      </c>
      <c r="I120" s="4">
        <v>46240599</v>
      </c>
      <c r="J120" s="3">
        <v>44614</v>
      </c>
      <c r="K120" s="3">
        <v>45169</v>
      </c>
      <c r="L120" s="0" t="s">
        <v>26</v>
      </c>
      <c r="M120" s="0" t="s">
        <v>46</v>
      </c>
      <c r="N120" s="0" t="s">
        <v>39</v>
      </c>
      <c r="O120" s="4">
        <v>46240599</v>
      </c>
      <c r="P120" s="2">
        <v>1.8311972693</v>
      </c>
      <c r="Q120" s="3">
        <v>45474</v>
      </c>
      <c r="R120" s="1" t="str">
        <f>HYPERLINK("https://www.jyskerealkredit.dk/wps/wcm/connect/brf/69f9dd77-6d4e-4478-8d49-1cc18dc1b301/DK0009407710+-+Endelige+vilkår+serie+1.5+111.E+38.pdf?MOD=AJPERES","Link to final terms")</f>
      </c>
      <c r="S120" s="0" t="s">
        <v>96</v>
      </c>
    </row>
    <row r="121">
      <c r="A121" s="0" t="s">
        <v>272</v>
      </c>
      <c r="B121" s="0" t="s">
        <v>273</v>
      </c>
      <c r="C121" s="0" t="s">
        <v>22</v>
      </c>
      <c r="D121" s="0" t="s">
        <v>23</v>
      </c>
      <c r="E121" s="0" t="s">
        <v>24</v>
      </c>
      <c r="F121" s="0" t="s">
        <v>25</v>
      </c>
      <c r="G121" s="2">
        <v>1</v>
      </c>
      <c r="H121" s="3">
        <v>46478</v>
      </c>
      <c r="I121" s="4">
        <v>33345835</v>
      </c>
      <c r="J121" s="3">
        <v>41880</v>
      </c>
      <c r="K121" s="3">
        <v>42978</v>
      </c>
      <c r="L121" s="0" t="s">
        <v>26</v>
      </c>
      <c r="M121" s="0" t="s">
        <v>46</v>
      </c>
      <c r="N121" s="0" t="s">
        <v>39</v>
      </c>
      <c r="O121" s="4">
        <v>33345835</v>
      </c>
      <c r="P121" s="2">
        <v>22.7548977821</v>
      </c>
      <c r="Q121" s="3">
        <v>45474</v>
      </c>
      <c r="R121" s="1" t="str">
        <f>HYPERLINK("https://www.jyskerealkredit.dk/wps/wcm/connect/brf/55a3a4b3-65d9-4bf5-8c61-63b64bca6e9e/DK0009383515.pdf?MOD=AJPERES","Link to final terms")</f>
      </c>
      <c r="S121" s="0" t="s">
        <v>96</v>
      </c>
    </row>
    <row r="122">
      <c r="A122" s="0" t="s">
        <v>274</v>
      </c>
      <c r="B122" s="0" t="s">
        <v>275</v>
      </c>
      <c r="C122" s="0" t="s">
        <v>22</v>
      </c>
      <c r="D122" s="0" t="s">
        <v>23</v>
      </c>
      <c r="E122" s="0" t="s">
        <v>24</v>
      </c>
      <c r="F122" s="0" t="s">
        <v>25</v>
      </c>
      <c r="G122" s="2">
        <v>3</v>
      </c>
      <c r="H122" s="3">
        <v>48122</v>
      </c>
      <c r="I122" s="4">
        <v>32718792</v>
      </c>
      <c r="J122" s="3">
        <v>40465</v>
      </c>
      <c r="K122" s="3">
        <v>40786</v>
      </c>
      <c r="L122" s="0" t="s">
        <v>26</v>
      </c>
      <c r="M122" s="0" t="s">
        <v>46</v>
      </c>
      <c r="N122" s="0" t="s">
        <v>39</v>
      </c>
      <c r="O122" s="4">
        <v>32718792</v>
      </c>
      <c r="P122" s="2">
        <v>3.800367269</v>
      </c>
      <c r="Q122" s="3">
        <v>45474</v>
      </c>
      <c r="R122" s="1" t="str">
        <f>HYPERLINK("https://www.jyskerealkredit.dk/wps/wcm/connect/brf/a127c331-defa-479f-9440-d0bd26ab1396/DK0009374365.pdf?MOD=AJPERES","Link to final terms")</f>
      </c>
      <c r="S122" s="0" t="s">
        <v>96</v>
      </c>
    </row>
    <row r="123">
      <c r="A123" s="0" t="s">
        <v>276</v>
      </c>
      <c r="B123" s="0" t="s">
        <v>277</v>
      </c>
      <c r="C123" s="0" t="s">
        <v>22</v>
      </c>
      <c r="D123" s="0" t="s">
        <v>23</v>
      </c>
      <c r="E123" s="0" t="s">
        <v>24</v>
      </c>
      <c r="F123" s="0" t="s">
        <v>25</v>
      </c>
      <c r="G123" s="2">
        <v>1</v>
      </c>
      <c r="H123" s="3">
        <v>48670</v>
      </c>
      <c r="I123" s="4">
        <v>27753163</v>
      </c>
      <c r="J123" s="3">
        <v>44733</v>
      </c>
      <c r="K123" s="3">
        <v>48638</v>
      </c>
      <c r="L123" s="0" t="s">
        <v>26</v>
      </c>
      <c r="M123" s="0" t="s">
        <v>27</v>
      </c>
      <c r="N123" s="0" t="s">
        <v>28</v>
      </c>
      <c r="O123" s="4">
        <v>27753163</v>
      </c>
      <c r="P123" s="2">
        <v>0</v>
      </c>
      <c r="Q123" s="3">
        <v>45748</v>
      </c>
      <c r="R123" s="1" t="str">
        <f>HYPERLINK("https://www.jyskerealkredit.dk/wps/wcm/connect/brf/95bc87da-1292-4065-b10d-18cdfccc6358/DK0009409682+-+Endelige+vilkår+serie+1+321.E.ap.33+RF.pdf?MOD=AJPERES","Link to final terms")</f>
      </c>
      <c r="S123" s="0" t="s">
        <v>96</v>
      </c>
    </row>
    <row r="124">
      <c r="A124" s="0" t="s">
        <v>278</v>
      </c>
      <c r="B124" s="0" t="s">
        <v>279</v>
      </c>
      <c r="C124" s="0" t="s">
        <v>22</v>
      </c>
      <c r="D124" s="0" t="s">
        <v>23</v>
      </c>
      <c r="E124" s="0" t="s">
        <v>24</v>
      </c>
      <c r="F124" s="0" t="s">
        <v>25</v>
      </c>
      <c r="G124" s="2">
        <v>1</v>
      </c>
      <c r="H124" s="3">
        <v>46296</v>
      </c>
      <c r="I124" s="4">
        <v>26915921</v>
      </c>
      <c r="J124" s="3">
        <v>44425</v>
      </c>
      <c r="K124" s="3">
        <v>46264</v>
      </c>
      <c r="L124" s="0" t="s">
        <v>26</v>
      </c>
      <c r="M124" s="0" t="s">
        <v>27</v>
      </c>
      <c r="N124" s="0" t="s">
        <v>28</v>
      </c>
      <c r="O124" s="4">
        <v>26915921</v>
      </c>
      <c r="P124" s="2">
        <v>0</v>
      </c>
      <c r="Q124" s="3">
        <v>44835</v>
      </c>
      <c r="R124" s="1" t="str">
        <f>HYPERLINK("https://www.jyskerealkredit.dk/wps/wcm/connect/brf/95897bab-7786-4e22-96f6-6566b26cf182/DK0009406662+-+Endelige+vilkår+serie+1+321.E.ok.26+RF.pdf?MOD=AJPERES","Link to final terms")</f>
      </c>
      <c r="S124" s="0" t="s">
        <v>96</v>
      </c>
    </row>
    <row r="125">
      <c r="A125" s="0" t="s">
        <v>280</v>
      </c>
      <c r="B125" s="0" t="s">
        <v>281</v>
      </c>
      <c r="C125" s="0" t="s">
        <v>22</v>
      </c>
      <c r="D125" s="0" t="s">
        <v>23</v>
      </c>
      <c r="E125" s="0" t="s">
        <v>24</v>
      </c>
      <c r="F125" s="0" t="s">
        <v>25</v>
      </c>
      <c r="G125" s="2">
        <v>4</v>
      </c>
      <c r="H125" s="3">
        <v>51502</v>
      </c>
      <c r="I125" s="4">
        <v>26218259</v>
      </c>
      <c r="J125" s="3">
        <v>40260</v>
      </c>
      <c r="K125" s="3">
        <v>40786</v>
      </c>
      <c r="L125" s="0" t="s">
        <v>26</v>
      </c>
      <c r="M125" s="0" t="s">
        <v>46</v>
      </c>
      <c r="N125" s="0" t="s">
        <v>39</v>
      </c>
      <c r="O125" s="4">
        <v>26218259</v>
      </c>
      <c r="P125" s="2">
        <v>1.1089871216</v>
      </c>
      <c r="Q125" s="3">
        <v>45474</v>
      </c>
      <c r="R125" s="1" t="str">
        <f>HYPERLINK("https://www.jyskerealkredit.dk/wps/wcm/connect/brf/401ca63a-1ac2-4644-bb94-8614864d7a33/DK0009373474.pdf?MOD=AJPERES","Link to final terms")</f>
      </c>
      <c r="S125" s="0" t="s">
        <v>96</v>
      </c>
    </row>
    <row r="126">
      <c r="A126" s="0" t="s">
        <v>282</v>
      </c>
      <c r="B126" s="0" t="s">
        <v>283</v>
      </c>
      <c r="C126" s="0" t="s">
        <v>22</v>
      </c>
      <c r="D126" s="0" t="s">
        <v>23</v>
      </c>
      <c r="E126" s="0" t="s">
        <v>24</v>
      </c>
      <c r="F126" s="0" t="s">
        <v>25</v>
      </c>
      <c r="G126" s="2">
        <v>4.47</v>
      </c>
      <c r="H126" s="3">
        <v>51592</v>
      </c>
      <c r="I126" s="4">
        <v>26006984</v>
      </c>
      <c r="J126" s="3">
        <v>39436</v>
      </c>
      <c r="K126" s="3">
        <v>40786</v>
      </c>
      <c r="L126" s="0" t="s">
        <v>248</v>
      </c>
      <c r="M126" s="0" t="s">
        <v>46</v>
      </c>
      <c r="N126" s="0" t="s">
        <v>39</v>
      </c>
      <c r="O126" s="4">
        <v>26006984</v>
      </c>
      <c r="P126" s="2">
        <v>1.7821136731</v>
      </c>
      <c r="Q126" s="3">
        <v>45474</v>
      </c>
      <c r="R126" s="1" t="str">
        <f>HYPERLINK("https://www.jyskerealkredit.dk/wps/wcm/connect/brf/99621123-78e9-41cb-8943-23f24c25f732/DK0009366932.pdf?MOD=AJPERES","Link to final terms")</f>
      </c>
      <c r="S126" s="0" t="s">
        <v>96</v>
      </c>
    </row>
    <row r="127">
      <c r="A127" s="0" t="s">
        <v>284</v>
      </c>
      <c r="B127" s="0" t="s">
        <v>285</v>
      </c>
      <c r="C127" s="0" t="s">
        <v>22</v>
      </c>
      <c r="D127" s="0" t="s">
        <v>23</v>
      </c>
      <c r="E127" s="0" t="s">
        <v>24</v>
      </c>
      <c r="F127" s="0" t="s">
        <v>25</v>
      </c>
      <c r="G127" s="2">
        <v>2.5</v>
      </c>
      <c r="H127" s="3">
        <v>54240</v>
      </c>
      <c r="I127" s="4">
        <v>13564494</v>
      </c>
      <c r="J127" s="3">
        <v>42836</v>
      </c>
      <c r="K127" s="3">
        <v>44074</v>
      </c>
      <c r="L127" s="0" t="s">
        <v>26</v>
      </c>
      <c r="M127" s="0" t="s">
        <v>46</v>
      </c>
      <c r="N127" s="0" t="s">
        <v>39</v>
      </c>
      <c r="O127" s="4">
        <v>13564494</v>
      </c>
      <c r="P127" s="2">
        <v>0.2816531227</v>
      </c>
      <c r="Q127" s="3">
        <v>45474</v>
      </c>
      <c r="R127" s="1" t="str">
        <f>HYPERLINK("https://www.jyskerealkredit.dk/wps/wcm/connect/brf/7331212c-161f-41c6-a3f5-ea14598fa9b6/DK0009392268.pdf?MOD=AJPERES","Link to final terms")</f>
      </c>
      <c r="S127" s="0" t="s">
        <v>96</v>
      </c>
    </row>
    <row r="128">
      <c r="A128" s="0" t="s">
        <v>286</v>
      </c>
      <c r="B128" s="0" t="s">
        <v>287</v>
      </c>
      <c r="C128" s="0" t="s">
        <v>22</v>
      </c>
      <c r="D128" s="0" t="s">
        <v>23</v>
      </c>
      <c r="E128" s="0" t="s">
        <v>24</v>
      </c>
      <c r="F128" s="0" t="s">
        <v>25</v>
      </c>
      <c r="G128" s="2">
        <v>4</v>
      </c>
      <c r="H128" s="3">
        <v>52505</v>
      </c>
      <c r="I128" s="4">
        <v>13108428</v>
      </c>
      <c r="J128" s="3">
        <v>40688</v>
      </c>
      <c r="K128" s="3">
        <v>41880</v>
      </c>
      <c r="L128" s="0" t="s">
        <v>26</v>
      </c>
      <c r="M128" s="0" t="s">
        <v>46</v>
      </c>
      <c r="N128" s="0" t="s">
        <v>39</v>
      </c>
      <c r="O128" s="4">
        <v>13108428</v>
      </c>
      <c r="P128" s="2">
        <v>1.0273870407</v>
      </c>
      <c r="Q128" s="3">
        <v>45474</v>
      </c>
      <c r="R128" s="1" t="str">
        <f>HYPERLINK("https://www.jyskerealkredit.dk/wps/wcm/connect/brf/ac2770f7-0c82-4fb9-9636-ba31cbbf4717/DK0009374795.pdf?MOD=AJPERES","Link to final terms")</f>
      </c>
      <c r="S128" s="0" t="s">
        <v>96</v>
      </c>
    </row>
    <row r="129">
      <c r="A129" s="0" t="s">
        <v>288</v>
      </c>
      <c r="B129" s="0" t="s">
        <v>289</v>
      </c>
      <c r="C129" s="0" t="s">
        <v>22</v>
      </c>
      <c r="D129" s="0" t="s">
        <v>23</v>
      </c>
      <c r="E129" s="0" t="s">
        <v>24</v>
      </c>
      <c r="F129" s="0" t="s">
        <v>25</v>
      </c>
      <c r="G129" s="2">
        <v>3.5</v>
      </c>
      <c r="H129" s="3">
        <v>53328</v>
      </c>
      <c r="I129" s="4">
        <v>10703167</v>
      </c>
      <c r="J129" s="3">
        <v>42172</v>
      </c>
      <c r="K129" s="3">
        <v>42978</v>
      </c>
      <c r="L129" s="0" t="s">
        <v>26</v>
      </c>
      <c r="M129" s="0" t="s">
        <v>46</v>
      </c>
      <c r="N129" s="0" t="s">
        <v>39</v>
      </c>
      <c r="O129" s="4">
        <v>10703167</v>
      </c>
      <c r="P129" s="2">
        <v>0.230185018</v>
      </c>
      <c r="Q129" s="3">
        <v>45474</v>
      </c>
      <c r="R129" s="1" t="str">
        <f>HYPERLINK("https://www.jyskerealkredit.dk/wps/wcm/connect/brf/950aa6a1-880d-404f-8c95-794e403b5ac5/DK0009388829.pdf?MOD=AJPERES","Link to final terms")</f>
      </c>
      <c r="S129" s="0" t="s">
        <v>96</v>
      </c>
    </row>
    <row r="130">
      <c r="A130" s="0" t="s">
        <v>290</v>
      </c>
      <c r="B130" s="0" t="s">
        <v>291</v>
      </c>
      <c r="C130" s="0" t="s">
        <v>22</v>
      </c>
      <c r="D130" s="0" t="s">
        <v>23</v>
      </c>
      <c r="E130" s="0" t="s">
        <v>24</v>
      </c>
      <c r="F130" s="0" t="s">
        <v>25</v>
      </c>
      <c r="G130" s="2">
        <v>4</v>
      </c>
      <c r="H130" s="3">
        <v>52597</v>
      </c>
      <c r="I130" s="4">
        <v>9629812</v>
      </c>
      <c r="J130" s="3">
        <v>40877</v>
      </c>
      <c r="K130" s="3">
        <v>41882</v>
      </c>
      <c r="L130" s="0" t="s">
        <v>26</v>
      </c>
      <c r="M130" s="0" t="s">
        <v>46</v>
      </c>
      <c r="N130" s="0" t="s">
        <v>39</v>
      </c>
      <c r="O130" s="4">
        <v>9629812</v>
      </c>
      <c r="P130" s="2">
        <v>1.0074568673</v>
      </c>
      <c r="Q130" s="3">
        <v>45474</v>
      </c>
      <c r="R130" s="1" t="str">
        <f>HYPERLINK("https://www.jyskerealkredit.dk/wps/wcm/connect/brf/82c3e6d5-d448-4617-9e5b-3b78e91dfe05/DK0009376659.pdf?MOD=AJPERES","Link to final terms")</f>
      </c>
      <c r="S130" s="0" t="s">
        <v>96</v>
      </c>
    </row>
    <row r="131">
      <c r="A131" s="0" t="s">
        <v>292</v>
      </c>
      <c r="B131" s="0" t="s">
        <v>293</v>
      </c>
      <c r="C131" s="0" t="s">
        <v>22</v>
      </c>
      <c r="D131" s="0" t="s">
        <v>23</v>
      </c>
      <c r="E131" s="0" t="s">
        <v>24</v>
      </c>
      <c r="F131" s="0" t="s">
        <v>25</v>
      </c>
      <c r="G131" s="2">
        <v>3</v>
      </c>
      <c r="H131" s="3">
        <v>51592</v>
      </c>
      <c r="I131" s="4">
        <v>8853793</v>
      </c>
      <c r="J131" s="3">
        <v>40142</v>
      </c>
      <c r="K131" s="3">
        <v>40786</v>
      </c>
      <c r="L131" s="0" t="s">
        <v>26</v>
      </c>
      <c r="M131" s="0" t="s">
        <v>46</v>
      </c>
      <c r="N131" s="0" t="s">
        <v>39</v>
      </c>
      <c r="O131" s="4">
        <v>8853793</v>
      </c>
      <c r="P131" s="2">
        <v>1.179615119</v>
      </c>
      <c r="Q131" s="3">
        <v>45474</v>
      </c>
      <c r="R131" s="1" t="str">
        <f>HYPERLINK("https://www.jyskerealkredit.dk/wps/wcm/connect/brf/45faf617-a3cd-4fb3-be69-a0ea620d4627/DK0009372070.pdf?MOD=AJPERES","Link to final terms")</f>
      </c>
      <c r="S131" s="0" t="s">
        <v>96</v>
      </c>
    </row>
    <row r="132">
      <c r="A132" s="0" t="s">
        <v>294</v>
      </c>
      <c r="B132" s="0" t="s">
        <v>295</v>
      </c>
      <c r="C132" s="0" t="s">
        <v>22</v>
      </c>
      <c r="D132" s="0" t="s">
        <v>23</v>
      </c>
      <c r="E132" s="0" t="s">
        <v>24</v>
      </c>
      <c r="F132" s="0" t="s">
        <v>25</v>
      </c>
      <c r="G132" s="2">
        <v>1.5</v>
      </c>
      <c r="H132" s="3">
        <v>46204</v>
      </c>
      <c r="I132" s="4">
        <v>8417083</v>
      </c>
      <c r="J132" s="3">
        <v>41830</v>
      </c>
      <c r="K132" s="3">
        <v>42978</v>
      </c>
      <c r="L132" s="0" t="s">
        <v>26</v>
      </c>
      <c r="M132" s="0" t="s">
        <v>46</v>
      </c>
      <c r="N132" s="0" t="s">
        <v>39</v>
      </c>
      <c r="O132" s="4">
        <v>8417083</v>
      </c>
      <c r="P132" s="2">
        <v>40.3907414347</v>
      </c>
      <c r="Q132" s="3">
        <v>45474</v>
      </c>
      <c r="R132" s="1" t="str">
        <f>HYPERLINK("https://www.jyskerealkredit.dk/wps/wcm/connect/brf/45e1c45a-d312-4de8-a78d-fe0329877f9b/DK0009382624.pdf?MOD=AJPERES","Link to final terms")</f>
      </c>
      <c r="S132" s="0" t="s">
        <v>96</v>
      </c>
    </row>
    <row r="133">
      <c r="A133" s="0" t="s">
        <v>296</v>
      </c>
      <c r="B133" s="0" t="s">
        <v>297</v>
      </c>
      <c r="C133" s="0" t="s">
        <v>22</v>
      </c>
      <c r="D133" s="0" t="s">
        <v>23</v>
      </c>
      <c r="E133" s="0" t="s">
        <v>24</v>
      </c>
      <c r="F133" s="0" t="s">
        <v>25</v>
      </c>
      <c r="G133" s="2">
        <v>5</v>
      </c>
      <c r="H133" s="3">
        <v>51775</v>
      </c>
      <c r="I133" s="4">
        <v>7952742</v>
      </c>
      <c r="J133" s="3">
        <v>39436</v>
      </c>
      <c r="K133" s="3">
        <v>40786</v>
      </c>
      <c r="L133" s="0" t="s">
        <v>26</v>
      </c>
      <c r="M133" s="0" t="s">
        <v>46</v>
      </c>
      <c r="N133" s="0" t="s">
        <v>39</v>
      </c>
      <c r="O133" s="4">
        <v>7952742</v>
      </c>
      <c r="P133" s="2">
        <v>1.2161061596</v>
      </c>
      <c r="Q133" s="3">
        <v>45474</v>
      </c>
      <c r="R133" s="1" t="str">
        <f>HYPERLINK("https://www.jyskerealkredit.dk/wps/wcm/connect/brf/491d0913-142b-49c1-8368-075bdfdde073/DK0009366429.pdf?MOD=AJPERES","Link to final terms")</f>
      </c>
      <c r="S133" s="0" t="s">
        <v>96</v>
      </c>
    </row>
    <row r="134">
      <c r="A134" s="0" t="s">
        <v>298</v>
      </c>
      <c r="B134" s="0" t="s">
        <v>299</v>
      </c>
      <c r="C134" s="0" t="s">
        <v>22</v>
      </c>
      <c r="D134" s="0" t="s">
        <v>23</v>
      </c>
      <c r="E134" s="0" t="s">
        <v>24</v>
      </c>
      <c r="F134" s="0" t="s">
        <v>25</v>
      </c>
      <c r="G134" s="2">
        <v>3.5</v>
      </c>
      <c r="H134" s="3">
        <v>53328</v>
      </c>
      <c r="I134" s="4">
        <v>6509473</v>
      </c>
      <c r="J134" s="3">
        <v>42172</v>
      </c>
      <c r="K134" s="3">
        <v>42978</v>
      </c>
      <c r="L134" s="0" t="s">
        <v>26</v>
      </c>
      <c r="M134" s="0" t="s">
        <v>46</v>
      </c>
      <c r="N134" s="0" t="s">
        <v>39</v>
      </c>
      <c r="O134" s="4">
        <v>6509473</v>
      </c>
      <c r="P134" s="2">
        <v>0.8201051359</v>
      </c>
      <c r="Q134" s="3">
        <v>45474</v>
      </c>
      <c r="R134" s="1" t="str">
        <f>HYPERLINK("https://www.jyskerealkredit.dk/wps/wcm/connect/brf/1a429450-082c-4660-9129-14954b54144c/DK0009388746.pdf?MOD=AJPERES","Link to final terms")</f>
      </c>
      <c r="S134" s="0" t="s">
        <v>96</v>
      </c>
    </row>
    <row r="135">
      <c r="A135" s="0" t="s">
        <v>300</v>
      </c>
      <c r="B135" s="0" t="s">
        <v>301</v>
      </c>
      <c r="C135" s="0" t="s">
        <v>22</v>
      </c>
      <c r="D135" s="0" t="s">
        <v>23</v>
      </c>
      <c r="E135" s="0" t="s">
        <v>24</v>
      </c>
      <c r="F135" s="0" t="s">
        <v>25</v>
      </c>
      <c r="G135" s="2">
        <v>4</v>
      </c>
      <c r="H135" s="3">
        <v>48214</v>
      </c>
      <c r="I135" s="4">
        <v>5928940</v>
      </c>
      <c r="J135" s="3">
        <v>40889</v>
      </c>
      <c r="K135" s="3">
        <v>41882</v>
      </c>
      <c r="L135" s="0" t="s">
        <v>26</v>
      </c>
      <c r="M135" s="0" t="s">
        <v>46</v>
      </c>
      <c r="N135" s="0" t="s">
        <v>39</v>
      </c>
      <c r="O135" s="4">
        <v>5928940</v>
      </c>
      <c r="P135" s="2">
        <v>4.0874225016</v>
      </c>
      <c r="Q135" s="3">
        <v>45474</v>
      </c>
      <c r="R135" s="1" t="str">
        <f>HYPERLINK("https://www.jyskerealkredit.dk/wps/wcm/connect/brf/3a813cbe-c9a7-4676-988c-9f4b87d021f2/DK0009376493.pdf?MOD=AJPERES","Link to final terms")</f>
      </c>
      <c r="S135" s="0" t="s">
        <v>96</v>
      </c>
    </row>
    <row r="136">
      <c r="A136" s="0" t="s">
        <v>302</v>
      </c>
      <c r="B136" s="0" t="s">
        <v>303</v>
      </c>
      <c r="C136" s="0" t="s">
        <v>22</v>
      </c>
      <c r="D136" s="0" t="s">
        <v>23</v>
      </c>
      <c r="E136" s="0" t="s">
        <v>24</v>
      </c>
      <c r="F136" s="0" t="s">
        <v>25</v>
      </c>
      <c r="G136" s="2">
        <v>4</v>
      </c>
      <c r="H136" s="3">
        <v>48030</v>
      </c>
      <c r="I136" s="4">
        <v>4753186</v>
      </c>
      <c r="J136" s="3">
        <v>40038</v>
      </c>
      <c r="K136" s="3">
        <v>40786</v>
      </c>
      <c r="L136" s="0" t="s">
        <v>26</v>
      </c>
      <c r="M136" s="0" t="s">
        <v>46</v>
      </c>
      <c r="N136" s="0" t="s">
        <v>39</v>
      </c>
      <c r="O136" s="4">
        <v>4753186</v>
      </c>
      <c r="P136" s="2">
        <v>4.3825244446</v>
      </c>
      <c r="Q136" s="3">
        <v>45474</v>
      </c>
      <c r="R136" s="1" t="str">
        <f>HYPERLINK("https://www.jyskerealkredit.dk/wps/wcm/connect/brf/459c8238-4438-4576-a0dd-9e9603724a7d/DK0009371189.pdf?MOD=AJPERES","Link to final terms")</f>
      </c>
      <c r="S136" s="0" t="s">
        <v>96</v>
      </c>
    </row>
    <row r="137">
      <c r="A137" s="0" t="s">
        <v>304</v>
      </c>
      <c r="B137" s="0" t="s">
        <v>305</v>
      </c>
      <c r="C137" s="0" t="s">
        <v>22</v>
      </c>
      <c r="D137" s="0" t="s">
        <v>23</v>
      </c>
      <c r="E137" s="0" t="s">
        <v>24</v>
      </c>
      <c r="F137" s="0" t="s">
        <v>25</v>
      </c>
      <c r="G137" s="2">
        <v>5</v>
      </c>
      <c r="H137" s="3">
        <v>51318</v>
      </c>
      <c r="I137" s="4">
        <v>3974038</v>
      </c>
      <c r="J137" s="3">
        <v>39436</v>
      </c>
      <c r="K137" s="3">
        <v>40786</v>
      </c>
      <c r="L137" s="0" t="s">
        <v>26</v>
      </c>
      <c r="M137" s="0" t="s">
        <v>46</v>
      </c>
      <c r="N137" s="0" t="s">
        <v>39</v>
      </c>
      <c r="O137" s="4">
        <v>3974038</v>
      </c>
      <c r="P137" s="2">
        <v>1.2498049308</v>
      </c>
      <c r="Q137" s="3">
        <v>45474</v>
      </c>
      <c r="R137" s="1" t="str">
        <f>HYPERLINK("https://www.jyskerealkredit.dk/wps/wcm/connect/brf/68916a80-0892-4acb-90da-e45418f786ea/DK0009366858.pdf?MOD=AJPERES","Link to final terms")</f>
      </c>
      <c r="S137" s="0" t="s">
        <v>96</v>
      </c>
    </row>
    <row r="138">
      <c r="A138" s="0" t="s">
        <v>306</v>
      </c>
      <c r="B138" s="0" t="s">
        <v>307</v>
      </c>
      <c r="C138" s="0" t="s">
        <v>22</v>
      </c>
      <c r="D138" s="0" t="s">
        <v>23</v>
      </c>
      <c r="E138" s="0" t="s">
        <v>24</v>
      </c>
      <c r="F138" s="0" t="s">
        <v>25</v>
      </c>
      <c r="G138" s="2">
        <v>6</v>
      </c>
      <c r="H138" s="3">
        <v>50952</v>
      </c>
      <c r="I138" s="4">
        <v>2909753</v>
      </c>
      <c r="J138" s="3">
        <v>39436</v>
      </c>
      <c r="K138" s="3">
        <v>40786</v>
      </c>
      <c r="L138" s="0" t="s">
        <v>26</v>
      </c>
      <c r="M138" s="0" t="s">
        <v>46</v>
      </c>
      <c r="N138" s="0" t="s">
        <v>39</v>
      </c>
      <c r="O138" s="4">
        <v>2909753</v>
      </c>
      <c r="P138" s="2">
        <v>1.1264452228</v>
      </c>
      <c r="Q138" s="3">
        <v>45474</v>
      </c>
      <c r="R138" s="1" t="str">
        <f>HYPERLINK("https://www.jyskerealkredit.dk/wps/wcm/connect/brf/284abd0c-cdac-4383-9390-c83fc54a9125/DK0009366775.pdf?MOD=AJPERES","Link to final terms")</f>
      </c>
      <c r="S138" s="0" t="s">
        <v>96</v>
      </c>
    </row>
    <row r="139">
      <c r="A139" s="0" t="s">
        <v>308</v>
      </c>
      <c r="B139" s="0" t="s">
        <v>309</v>
      </c>
      <c r="C139" s="0" t="s">
        <v>22</v>
      </c>
      <c r="D139" s="0" t="s">
        <v>23</v>
      </c>
      <c r="E139" s="0" t="s">
        <v>24</v>
      </c>
      <c r="F139" s="0" t="s">
        <v>151</v>
      </c>
      <c r="G139" s="2">
        <v>1</v>
      </c>
      <c r="H139" s="3">
        <v>45658</v>
      </c>
      <c r="I139" s="4">
        <v>2846216</v>
      </c>
      <c r="J139" s="3">
        <v>45006</v>
      </c>
      <c r="K139" s="3">
        <v>45626</v>
      </c>
      <c r="L139" s="0" t="s">
        <v>26</v>
      </c>
      <c r="M139" s="0" t="s">
        <v>27</v>
      </c>
      <c r="N139" s="0" t="s">
        <v>28</v>
      </c>
      <c r="O139" s="4">
        <v>21237325.3056</v>
      </c>
      <c r="P139" s="2">
        <v>100</v>
      </c>
      <c r="Q139" s="3">
        <v>45658</v>
      </c>
      <c r="R139" s="1" t="str">
        <f>HYPERLINK("https://www.jyskerealkredit.dk/wps/wcm/connect/brf/c7bc11a9-9604-423a-818b-fc0998495b80/DK0009411902+-+Endelige+vilkår+serie+1+321.E.EUR.25+IT1.pdf?MOD=AJPERES","Link to final terms")</f>
      </c>
      <c r="S139" s="0" t="s">
        <v>96</v>
      </c>
    </row>
    <row r="140">
      <c r="A140" s="0" t="s">
        <v>310</v>
      </c>
      <c r="B140" s="0" t="s">
        <v>311</v>
      </c>
      <c r="C140" s="0" t="s">
        <v>22</v>
      </c>
      <c r="D140" s="0" t="s">
        <v>23</v>
      </c>
      <c r="E140" s="0" t="s">
        <v>24</v>
      </c>
      <c r="F140" s="0" t="s">
        <v>25</v>
      </c>
      <c r="G140" s="2">
        <v>5</v>
      </c>
      <c r="H140" s="3">
        <v>47392</v>
      </c>
      <c r="I140" s="4">
        <v>2225216</v>
      </c>
      <c r="J140" s="3">
        <v>39436</v>
      </c>
      <c r="K140" s="3">
        <v>40786</v>
      </c>
      <c r="L140" s="0" t="s">
        <v>26</v>
      </c>
      <c r="M140" s="0" t="s">
        <v>46</v>
      </c>
      <c r="N140" s="0" t="s">
        <v>39</v>
      </c>
      <c r="O140" s="4">
        <v>2225216</v>
      </c>
      <c r="P140" s="2">
        <v>8.6327756359</v>
      </c>
      <c r="Q140" s="3">
        <v>45474</v>
      </c>
      <c r="R140" s="1" t="str">
        <f>HYPERLINK("https://www.jyskerealkredit.dk/wps/wcm/connect/brf/bf50ab93-12cf-46d8-8130-bd5f36c597ae/DK0009366502.pdf?MOD=AJPERES","Link to final terms")</f>
      </c>
      <c r="S140" s="0" t="s">
        <v>96</v>
      </c>
    </row>
    <row r="141">
      <c r="A141" s="0" t="s">
        <v>312</v>
      </c>
      <c r="B141" s="0" t="s">
        <v>313</v>
      </c>
      <c r="C141" s="0" t="s">
        <v>22</v>
      </c>
      <c r="D141" s="0" t="s">
        <v>23</v>
      </c>
      <c r="E141" s="0" t="s">
        <v>24</v>
      </c>
      <c r="F141" s="0" t="s">
        <v>25</v>
      </c>
      <c r="G141" s="2">
        <v>6</v>
      </c>
      <c r="H141" s="3">
        <v>50861</v>
      </c>
      <c r="I141" s="4">
        <v>1195340</v>
      </c>
      <c r="J141" s="3">
        <v>39436</v>
      </c>
      <c r="K141" s="3">
        <v>40786</v>
      </c>
      <c r="L141" s="0" t="s">
        <v>26</v>
      </c>
      <c r="M141" s="0" t="s">
        <v>46</v>
      </c>
      <c r="N141" s="0" t="s">
        <v>39</v>
      </c>
      <c r="O141" s="4">
        <v>1195340</v>
      </c>
      <c r="P141" s="2">
        <v>1.1333528047</v>
      </c>
      <c r="Q141" s="3">
        <v>45474</v>
      </c>
      <c r="R141" s="1" t="str">
        <f>HYPERLINK("https://www.jyskerealkredit.dk/wps/wcm/connect/brf/b3a0bd17-7a8f-46b3-afc0-acbbc51ab80d/DK0009366346.pdf?MOD=AJPERES","Link to final terms")</f>
      </c>
      <c r="S141" s="0" t="s">
        <v>96</v>
      </c>
    </row>
    <row r="142">
      <c r="A142" s="0" t="s">
        <v>314</v>
      </c>
      <c r="B142" s="0" t="s">
        <v>315</v>
      </c>
      <c r="C142" s="0" t="s">
        <v>22</v>
      </c>
      <c r="D142" s="0" t="s">
        <v>23</v>
      </c>
      <c r="E142" s="0" t="s">
        <v>24</v>
      </c>
      <c r="F142" s="0" t="s">
        <v>25</v>
      </c>
      <c r="G142" s="2">
        <v>7</v>
      </c>
      <c r="H142" s="3">
        <v>50771</v>
      </c>
      <c r="I142" s="4">
        <v>962410</v>
      </c>
      <c r="J142" s="3">
        <v>39611</v>
      </c>
      <c r="K142" s="3">
        <v>40786</v>
      </c>
      <c r="L142" s="0" t="s">
        <v>26</v>
      </c>
      <c r="M142" s="0" t="s">
        <v>46</v>
      </c>
      <c r="N142" s="0" t="s">
        <v>39</v>
      </c>
      <c r="O142" s="4">
        <v>962410</v>
      </c>
      <c r="P142" s="2">
        <v>1.0143989462</v>
      </c>
      <c r="Q142" s="3">
        <v>45474</v>
      </c>
      <c r="R142" s="1" t="str">
        <f>HYPERLINK("https://www.jyskerealkredit.dk/wps/wcm/connect/brf/3ab031b9-c470-4a69-b5a4-da4eb632106b/DK0009369365.pdf?MOD=AJPERES","Link to final terms")</f>
      </c>
      <c r="S142" s="0" t="s">
        <v>96</v>
      </c>
    </row>
    <row r="143">
      <c r="A143" s="0" t="s">
        <v>316</v>
      </c>
      <c r="B143" s="0" t="s">
        <v>317</v>
      </c>
      <c r="C143" s="0" t="s">
        <v>22</v>
      </c>
      <c r="D143" s="0" t="s">
        <v>23</v>
      </c>
      <c r="E143" s="0" t="s">
        <v>24</v>
      </c>
      <c r="F143" s="0" t="s">
        <v>25</v>
      </c>
      <c r="G143" s="2">
        <v>5</v>
      </c>
      <c r="H143" s="3">
        <v>49949</v>
      </c>
      <c r="I143" s="4">
        <v>460558</v>
      </c>
      <c r="J143" s="3">
        <v>40688</v>
      </c>
      <c r="K143" s="3">
        <v>41880</v>
      </c>
      <c r="L143" s="0" t="s">
        <v>26</v>
      </c>
      <c r="M143" s="0" t="s">
        <v>46</v>
      </c>
      <c r="N143" s="0" t="s">
        <v>39</v>
      </c>
      <c r="O143" s="4">
        <v>460558</v>
      </c>
      <c r="P143" s="2">
        <v>1.5047507082</v>
      </c>
      <c r="Q143" s="3">
        <v>45474</v>
      </c>
      <c r="R143" s="1" t="str">
        <f>HYPERLINK("https://www.jyskerealkredit.dk/wps/wcm/connect/brf/6538975b-8235-40fe-8bd7-066fb5d4b3d7/DK0009374878.pdf?MOD=AJPERES","Link to final terms")</f>
      </c>
      <c r="S143" s="0" t="s">
        <v>96</v>
      </c>
    </row>
    <row r="144">
      <c r="A144" s="0" t="s">
        <v>318</v>
      </c>
      <c r="B144" s="0" t="s">
        <v>319</v>
      </c>
      <c r="C144" s="0" t="s">
        <v>22</v>
      </c>
      <c r="D144" s="0" t="s">
        <v>23</v>
      </c>
      <c r="E144" s="0" t="s">
        <v>24</v>
      </c>
      <c r="F144" s="0" t="s">
        <v>25</v>
      </c>
      <c r="G144" s="2">
        <v>4</v>
      </c>
      <c r="H144" s="3">
        <v>46204</v>
      </c>
      <c r="I144" s="4">
        <v>383809</v>
      </c>
      <c r="J144" s="3">
        <v>39436</v>
      </c>
      <c r="K144" s="3">
        <v>40786</v>
      </c>
      <c r="L144" s="0" t="s">
        <v>26</v>
      </c>
      <c r="M144" s="0" t="s">
        <v>46</v>
      </c>
      <c r="N144" s="0" t="s">
        <v>39</v>
      </c>
      <c r="O144" s="4">
        <v>383809</v>
      </c>
      <c r="P144" s="2">
        <v>26.9180367351</v>
      </c>
      <c r="Q144" s="3">
        <v>45474</v>
      </c>
      <c r="R144" s="1" t="str">
        <f>HYPERLINK("https://www.jyskerealkredit.dk/wps/wcm/connect/brf/8aa5a793-783d-4607-b47f-36138eddc6f0/DK0009366692.pdf?MOD=AJPERES","Link to final terms")</f>
      </c>
      <c r="S144" s="0" t="s">
        <v>96</v>
      </c>
    </row>
    <row r="145">
      <c r="A145" s="0" t="s">
        <v>320</v>
      </c>
      <c r="B145" s="0" t="s">
        <v>321</v>
      </c>
      <c r="C145" s="0" t="s">
        <v>22</v>
      </c>
      <c r="D145" s="0" t="s">
        <v>23</v>
      </c>
      <c r="E145" s="0" t="s">
        <v>24</v>
      </c>
      <c r="F145" s="0" t="s">
        <v>25</v>
      </c>
      <c r="G145" s="2">
        <v>7</v>
      </c>
      <c r="H145" s="3">
        <v>50771</v>
      </c>
      <c r="I145" s="4">
        <v>186093</v>
      </c>
      <c r="J145" s="3">
        <v>39611</v>
      </c>
      <c r="K145" s="3">
        <v>40786</v>
      </c>
      <c r="L145" s="0" t="s">
        <v>26</v>
      </c>
      <c r="M145" s="0" t="s">
        <v>46</v>
      </c>
      <c r="N145" s="0" t="s">
        <v>39</v>
      </c>
      <c r="O145" s="4">
        <v>186093</v>
      </c>
      <c r="P145" s="2">
        <v>1.05235186</v>
      </c>
      <c r="Q145" s="3">
        <v>45474</v>
      </c>
      <c r="R145" s="1" t="str">
        <f>HYPERLINK("https://www.jyskerealkredit.dk/wps/wcm/connect/brf/d656447e-d5bc-4718-b887-9147c746d960/DK0009369282.pdf?MOD=AJPERES","Link to final terms")</f>
      </c>
      <c r="S145" s="0" t="s">
        <v>96</v>
      </c>
    </row>
    <row r="146">
      <c r="A146" s="0" t="s">
        <v>322</v>
      </c>
      <c r="B146" s="0" t="s">
        <v>323</v>
      </c>
      <c r="C146" s="0" t="s">
        <v>324</v>
      </c>
      <c r="D146" s="0" t="s">
        <v>325</v>
      </c>
      <c r="E146" s="0" t="s">
        <v>24</v>
      </c>
      <c r="F146" s="0" t="s">
        <v>25</v>
      </c>
      <c r="G146" s="2">
        <v>4.29</v>
      </c>
      <c r="H146" s="3">
        <v>46569</v>
      </c>
      <c r="I146" s="4">
        <v>2581232025</v>
      </c>
      <c r="J146" s="3">
        <v>45042</v>
      </c>
      <c r="K146" s="3">
        <v>46507</v>
      </c>
      <c r="L146" s="0" t="s">
        <v>38</v>
      </c>
      <c r="M146" s="0" t="s">
        <v>27</v>
      </c>
      <c r="N146" s="0" t="s">
        <v>39</v>
      </c>
      <c r="O146" s="4">
        <v>2581232025</v>
      </c>
      <c r="P146" s="2">
        <v>0.0777180212</v>
      </c>
      <c r="Q146" s="3">
        <v>45474</v>
      </c>
      <c r="R146" s="1" t="str">
        <f>HYPERLINK("https://www.jyskerealkredit.dk/wps/wcm/connect/brf/7a2c5028-3be7-4111-ae8a-72fd3561cbd3/DK0009412470+-+Endelige+vilkår+serie+422.B.OA+Cb3+ju.27+RF+incl.+tillæg.pdf?MOD=AJPERES","Link to final terms")</f>
      </c>
      <c r="S146" s="0" t="s">
        <v>71</v>
      </c>
    </row>
    <row r="147">
      <c r="A147" s="0" t="s">
        <v>326</v>
      </c>
      <c r="B147" s="0" t="s">
        <v>327</v>
      </c>
      <c r="C147" s="0" t="s">
        <v>324</v>
      </c>
      <c r="D147" s="0" t="s">
        <v>325</v>
      </c>
      <c r="E147" s="0" t="s">
        <v>24</v>
      </c>
      <c r="F147" s="0" t="s">
        <v>25</v>
      </c>
      <c r="G147" s="2">
        <v>1</v>
      </c>
      <c r="H147" s="3">
        <v>46113</v>
      </c>
      <c r="I147" s="4">
        <v>2412302809</v>
      </c>
      <c r="J147" s="3">
        <v>44868</v>
      </c>
      <c r="K147" s="3">
        <v>46081</v>
      </c>
      <c r="L147" s="0" t="s">
        <v>26</v>
      </c>
      <c r="M147" s="0" t="s">
        <v>27</v>
      </c>
      <c r="N147" s="0" t="s">
        <v>28</v>
      </c>
      <c r="O147" s="4">
        <v>2412302809</v>
      </c>
      <c r="P147" s="2">
        <v>100</v>
      </c>
      <c r="Q147" s="3">
        <v>45748</v>
      </c>
      <c r="R147" s="1" t="str">
        <f>HYPERLINK("https://www.jyskerealkredit.dk/wps/wcm/connect/brf/0dce314e-8c98-412a-93c8-1a48f6ef9acf/DK0009411233+-+Endelige+vilkår+serie+1+321.B.ap.26+RF.pdf?MOD=AJPERES","Link to final terms")</f>
      </c>
      <c r="S147" s="0" t="s">
        <v>71</v>
      </c>
    </row>
    <row r="148">
      <c r="A148" s="0" t="s">
        <v>328</v>
      </c>
      <c r="B148" s="0" t="s">
        <v>329</v>
      </c>
      <c r="C148" s="0" t="s">
        <v>324</v>
      </c>
      <c r="D148" s="0" t="s">
        <v>325</v>
      </c>
      <c r="E148" s="0" t="s">
        <v>24</v>
      </c>
      <c r="F148" s="0" t="s">
        <v>25</v>
      </c>
      <c r="G148" s="2">
        <v>1</v>
      </c>
      <c r="H148" s="3">
        <v>45748</v>
      </c>
      <c r="I148" s="4">
        <v>1444600397</v>
      </c>
      <c r="J148" s="3">
        <v>44868</v>
      </c>
      <c r="K148" s="3">
        <v>45716</v>
      </c>
      <c r="L148" s="0" t="s">
        <v>26</v>
      </c>
      <c r="M148" s="0" t="s">
        <v>27</v>
      </c>
      <c r="N148" s="0" t="s">
        <v>28</v>
      </c>
      <c r="O148" s="4">
        <v>1444600397</v>
      </c>
      <c r="P148" s="2">
        <v>100</v>
      </c>
      <c r="Q148" s="3">
        <v>45748</v>
      </c>
      <c r="R148" s="1" t="str">
        <f>HYPERLINK("https://www.jyskerealkredit.dk/wps/wcm/connect/brf/82ebebf8-67fd-4e77-8334-68574298106b/DK0009411159+-+Endelige+vilkår+serie+1+321.B.ap.25+RF.pdf?MOD=AJPERES","Link to final terms")</f>
      </c>
      <c r="S148" s="0" t="s">
        <v>96</v>
      </c>
    </row>
    <row r="149">
      <c r="A149" s="0" t="s">
        <v>330</v>
      </c>
      <c r="B149" s="0" t="s">
        <v>331</v>
      </c>
      <c r="C149" s="0" t="s">
        <v>324</v>
      </c>
      <c r="D149" s="0" t="s">
        <v>325</v>
      </c>
      <c r="E149" s="0" t="s">
        <v>24</v>
      </c>
      <c r="F149" s="0" t="s">
        <v>25</v>
      </c>
      <c r="G149" s="2">
        <v>1</v>
      </c>
      <c r="H149" s="3">
        <v>46661</v>
      </c>
      <c r="I149" s="4">
        <v>1384827478</v>
      </c>
      <c r="J149" s="3">
        <v>44868</v>
      </c>
      <c r="K149" s="3">
        <v>46630</v>
      </c>
      <c r="L149" s="0" t="s">
        <v>26</v>
      </c>
      <c r="M149" s="0" t="s">
        <v>27</v>
      </c>
      <c r="N149" s="0" t="s">
        <v>28</v>
      </c>
      <c r="O149" s="4">
        <v>1384827478</v>
      </c>
      <c r="P149" s="2">
        <v>0</v>
      </c>
      <c r="Q149" s="3">
        <v>45566</v>
      </c>
      <c r="R149" s="1" t="str">
        <f>HYPERLINK("https://www.jyskerealkredit.dk/wps/wcm/connect/brf/fa0f9630-0dc2-41de-abdd-823b8e76bcfe/DK0009411316+-+Endelige+vilkår+serie+1+321.B.ok.27+RF.pdf?MOD=AJPERES","Link to final terms")</f>
      </c>
      <c r="S149" s="0" t="s">
        <v>96</v>
      </c>
    </row>
    <row r="150">
      <c r="A150" s="0" t="s">
        <v>332</v>
      </c>
      <c r="B150" s="0" t="s">
        <v>333</v>
      </c>
      <c r="C150" s="0" t="s">
        <v>324</v>
      </c>
      <c r="D150" s="0" t="s">
        <v>334</v>
      </c>
      <c r="E150" s="0" t="s">
        <v>24</v>
      </c>
      <c r="F150" s="0" t="s">
        <v>25</v>
      </c>
      <c r="G150" s="2">
        <v>4.82</v>
      </c>
      <c r="H150" s="3">
        <v>50496</v>
      </c>
      <c r="I150" s="4">
        <v>1048031038</v>
      </c>
      <c r="J150" s="3">
        <v>38468</v>
      </c>
      <c r="K150" s="3">
        <v>39447</v>
      </c>
      <c r="L150" s="0" t="s">
        <v>248</v>
      </c>
      <c r="M150" s="0" t="s">
        <v>46</v>
      </c>
      <c r="N150" s="0" t="s">
        <v>39</v>
      </c>
      <c r="O150" s="4">
        <v>1048031038</v>
      </c>
      <c r="P150" s="2">
        <v>0.704191168</v>
      </c>
      <c r="Q150" s="3">
        <v>45474</v>
      </c>
      <c r="R150" s="1" t="str">
        <f>HYPERLINK("https://www.jyskerealkredit.dk/wps/wcm/connect/brf/b9428744-078a-4b9c-8c4c-34788551d0ba/DK0009361628.pdf?MOD=AJPERES","Link to final terms")</f>
      </c>
      <c r="S150" s="0" t="s">
        <v>96</v>
      </c>
    </row>
    <row r="151">
      <c r="A151" s="0" t="s">
        <v>335</v>
      </c>
      <c r="B151" s="0" t="s">
        <v>336</v>
      </c>
      <c r="C151" s="0" t="s">
        <v>324</v>
      </c>
      <c r="D151" s="0" t="s">
        <v>325</v>
      </c>
      <c r="E151" s="0" t="s">
        <v>24</v>
      </c>
      <c r="F151" s="0" t="s">
        <v>25</v>
      </c>
      <c r="G151" s="2">
        <v>1</v>
      </c>
      <c r="H151" s="3">
        <v>45474</v>
      </c>
      <c r="I151" s="4">
        <v>940296528</v>
      </c>
      <c r="J151" s="3">
        <v>45097</v>
      </c>
      <c r="K151" s="3">
        <v>45443</v>
      </c>
      <c r="L151" s="0" t="s">
        <v>26</v>
      </c>
      <c r="M151" s="0" t="s">
        <v>27</v>
      </c>
      <c r="N151" s="0" t="s">
        <v>28</v>
      </c>
      <c r="O151" s="4">
        <v>940296528</v>
      </c>
      <c r="P151" s="2">
        <v>100</v>
      </c>
      <c r="Q151" s="3">
        <v>45474</v>
      </c>
      <c r="R151" s="1" t="str">
        <f>HYPERLINK("https://www.jyskerealkredit.dk/wps/wcm/connect/brf/a33b6421-c8f6-4c2e-8c64-b3d0ca9bacb4/DK0009413288+-+Endelige+vilkår+serie+1+321.B.ju.24+RF.pdf?MOD=AJPERES","Link to final terms")</f>
      </c>
      <c r="S151" s="0" t="s">
        <v>96</v>
      </c>
    </row>
    <row r="152">
      <c r="A152" s="0" t="s">
        <v>337</v>
      </c>
      <c r="B152" s="0" t="s">
        <v>338</v>
      </c>
      <c r="C152" s="0" t="s">
        <v>324</v>
      </c>
      <c r="D152" s="0" t="s">
        <v>325</v>
      </c>
      <c r="E152" s="0" t="s">
        <v>24</v>
      </c>
      <c r="F152" s="0" t="s">
        <v>25</v>
      </c>
      <c r="G152" s="2">
        <v>1</v>
      </c>
      <c r="H152" s="3">
        <v>45658</v>
      </c>
      <c r="I152" s="4">
        <v>877452854</v>
      </c>
      <c r="J152" s="3">
        <v>45202</v>
      </c>
      <c r="K152" s="3">
        <v>45626</v>
      </c>
      <c r="L152" s="0" t="s">
        <v>26</v>
      </c>
      <c r="M152" s="0" t="s">
        <v>27</v>
      </c>
      <c r="N152" s="0" t="s">
        <v>28</v>
      </c>
      <c r="O152" s="4">
        <v>877452854</v>
      </c>
      <c r="P152" s="2">
        <v>100</v>
      </c>
      <c r="Q152" s="3">
        <v>45658</v>
      </c>
      <c r="R152" s="1" t="str">
        <f>HYPERLINK("https://www.jyskerealkredit.dk/wps/wcm/connect/brf/ff87d383-8622-43dc-998b-a78fa8e75136/DK0009413957+-+Endelige+vilkår+serie+1%25+321.B.25+RF.pdf?MOD=AJPERES","Link to final terms")</f>
      </c>
      <c r="S152" s="0" t="s">
        <v>96</v>
      </c>
    </row>
    <row r="153">
      <c r="A153" s="0" t="s">
        <v>339</v>
      </c>
      <c r="B153" s="0" t="s">
        <v>340</v>
      </c>
      <c r="C153" s="0" t="s">
        <v>324</v>
      </c>
      <c r="D153" s="0" t="s">
        <v>325</v>
      </c>
      <c r="E153" s="0" t="s">
        <v>24</v>
      </c>
      <c r="F153" s="0" t="s">
        <v>25</v>
      </c>
      <c r="G153" s="2">
        <v>1</v>
      </c>
      <c r="H153" s="3">
        <v>45566</v>
      </c>
      <c r="I153" s="4">
        <v>696471402</v>
      </c>
      <c r="J153" s="3">
        <v>45202</v>
      </c>
      <c r="K153" s="3">
        <v>45535</v>
      </c>
      <c r="L153" s="0" t="s">
        <v>26</v>
      </c>
      <c r="M153" s="0" t="s">
        <v>27</v>
      </c>
      <c r="N153" s="0" t="s">
        <v>28</v>
      </c>
      <c r="O153" s="4">
        <v>696471402</v>
      </c>
      <c r="P153" s="2">
        <v>100</v>
      </c>
      <c r="Q153" s="3">
        <v>45566</v>
      </c>
      <c r="R153" s="1" t="str">
        <f>HYPERLINK("https://www.jyskerealkredit.dk/wps/wcm/connect/brf/35e69cb3-2624-4c49-bca4-1bcd2730b00b/DK0009413874+-+Endelige+vilkår+serie+1%25+321.B.ok.24+RF.pdf?MOD=AJPERES","Link to final terms")</f>
      </c>
      <c r="S153" s="0" t="s">
        <v>96</v>
      </c>
    </row>
    <row r="154">
      <c r="A154" s="0" t="s">
        <v>341</v>
      </c>
      <c r="B154" s="0" t="s">
        <v>342</v>
      </c>
      <c r="C154" s="0" t="s">
        <v>324</v>
      </c>
      <c r="D154" s="0" t="s">
        <v>334</v>
      </c>
      <c r="E154" s="0" t="s">
        <v>24</v>
      </c>
      <c r="F154" s="0" t="s">
        <v>25</v>
      </c>
      <c r="G154" s="2">
        <v>4.82</v>
      </c>
      <c r="H154" s="3">
        <v>50496</v>
      </c>
      <c r="I154" s="4">
        <v>567412426</v>
      </c>
      <c r="J154" s="3">
        <v>38468</v>
      </c>
      <c r="K154" s="3">
        <v>39447</v>
      </c>
      <c r="L154" s="0" t="s">
        <v>248</v>
      </c>
      <c r="M154" s="0" t="s">
        <v>46</v>
      </c>
      <c r="N154" s="0" t="s">
        <v>39</v>
      </c>
      <c r="O154" s="4">
        <v>567412426</v>
      </c>
      <c r="P154" s="2">
        <v>0.8997529443</v>
      </c>
      <c r="Q154" s="3">
        <v>45474</v>
      </c>
      <c r="R154" s="1" t="str">
        <f>HYPERLINK("https://www.jyskerealkredit.dk/wps/wcm/connect/brf/99f8a969-7520-4273-961e-375484834ed2/DK0009361701.pdf?MOD=AJPERES","Link to final terms")</f>
      </c>
      <c r="S154" s="0" t="s">
        <v>96</v>
      </c>
    </row>
    <row r="155">
      <c r="A155" s="0" t="s">
        <v>343</v>
      </c>
      <c r="B155" s="0" t="s">
        <v>344</v>
      </c>
      <c r="C155" s="0" t="s">
        <v>324</v>
      </c>
      <c r="D155" s="0" t="s">
        <v>325</v>
      </c>
      <c r="E155" s="0" t="s">
        <v>24</v>
      </c>
      <c r="F155" s="0" t="s">
        <v>25</v>
      </c>
      <c r="G155" s="2">
        <v>1</v>
      </c>
      <c r="H155" s="3">
        <v>48670</v>
      </c>
      <c r="I155" s="4">
        <v>192854053</v>
      </c>
      <c r="J155" s="3">
        <v>44868</v>
      </c>
      <c r="K155" s="3">
        <v>48638</v>
      </c>
      <c r="L155" s="0" t="s">
        <v>26</v>
      </c>
      <c r="M155" s="0" t="s">
        <v>27</v>
      </c>
      <c r="N155" s="0" t="s">
        <v>28</v>
      </c>
      <c r="O155" s="4">
        <v>192854053</v>
      </c>
      <c r="P155" s="2">
        <v>0</v>
      </c>
      <c r="Q155" s="3">
        <v>45748</v>
      </c>
      <c r="R155" s="1" t="str">
        <f>HYPERLINK("https://www.jyskerealkredit.dk/wps/wcm/connect/brf/488096ca-0e41-43b9-89ca-6afecbef3bfc/DK0009411589+-+Endelige+vilkår+serie+1+321.B.ap.33+RF.pdf?MOD=AJPERES","Link to final terms")</f>
      </c>
      <c r="S155" s="0" t="s">
        <v>96</v>
      </c>
    </row>
    <row r="156">
      <c r="A156" s="0" t="s">
        <v>345</v>
      </c>
      <c r="B156" s="0" t="s">
        <v>346</v>
      </c>
      <c r="C156" s="0" t="s">
        <v>324</v>
      </c>
      <c r="D156" s="0" t="s">
        <v>334</v>
      </c>
      <c r="E156" s="0" t="s">
        <v>24</v>
      </c>
      <c r="F156" s="0" t="s">
        <v>25</v>
      </c>
      <c r="G156" s="2">
        <v>4</v>
      </c>
      <c r="H156" s="3">
        <v>49583</v>
      </c>
      <c r="I156" s="4">
        <v>83801986</v>
      </c>
      <c r="J156" s="3">
        <v>37783</v>
      </c>
      <c r="K156" s="3">
        <v>38595</v>
      </c>
      <c r="L156" s="0" t="s">
        <v>26</v>
      </c>
      <c r="M156" s="0" t="s">
        <v>46</v>
      </c>
      <c r="N156" s="0" t="s">
        <v>39</v>
      </c>
      <c r="O156" s="4">
        <v>83801986</v>
      </c>
      <c r="P156" s="2">
        <v>2.2856899286</v>
      </c>
      <c r="Q156" s="3">
        <v>45474</v>
      </c>
      <c r="R156" s="1" t="str">
        <f>HYPERLINK("https://www.jyskerealkredit.dk/wps/wcm/connect/brf/d3b3ae97-e32c-4120-b07c-3730d8d788cb/DK0009358830.pdf?MOD=AJPERES","Link to final terms")</f>
      </c>
      <c r="S156" s="0" t="s">
        <v>96</v>
      </c>
    </row>
    <row r="157">
      <c r="A157" s="0" t="s">
        <v>347</v>
      </c>
      <c r="B157" s="0" t="s">
        <v>348</v>
      </c>
      <c r="C157" s="0" t="s">
        <v>324</v>
      </c>
      <c r="D157" s="0" t="s">
        <v>334</v>
      </c>
      <c r="E157" s="0" t="s">
        <v>24</v>
      </c>
      <c r="F157" s="0" t="s">
        <v>25</v>
      </c>
      <c r="G157" s="2">
        <v>5</v>
      </c>
      <c r="H157" s="3">
        <v>49400</v>
      </c>
      <c r="I157" s="4">
        <v>67671683</v>
      </c>
      <c r="J157" s="3">
        <v>37316</v>
      </c>
      <c r="K157" s="3">
        <v>38595</v>
      </c>
      <c r="L157" s="0" t="s">
        <v>26</v>
      </c>
      <c r="M157" s="0" t="s">
        <v>46</v>
      </c>
      <c r="N157" s="0" t="s">
        <v>39</v>
      </c>
      <c r="O157" s="4">
        <v>67671683</v>
      </c>
      <c r="P157" s="2">
        <v>2.8071082368</v>
      </c>
      <c r="Q157" s="3">
        <v>45474</v>
      </c>
      <c r="R157" s="1" t="str">
        <f>HYPERLINK("https://www.jyskerealkredit.dk/wps/wcm/connect/brf/eb3393cc-72c8-41c6-a78e-88c4a1e72c87/DK0009356545.pdf?MOD=AJPERES","Link to final terms")</f>
      </c>
      <c r="S157" s="0" t="s">
        <v>96</v>
      </c>
    </row>
    <row r="158">
      <c r="A158" s="0" t="s">
        <v>349</v>
      </c>
      <c r="B158" s="0" t="s">
        <v>350</v>
      </c>
      <c r="C158" s="0" t="s">
        <v>324</v>
      </c>
      <c r="D158" s="0" t="s">
        <v>334</v>
      </c>
      <c r="E158" s="0" t="s">
        <v>24</v>
      </c>
      <c r="F158" s="0" t="s">
        <v>25</v>
      </c>
      <c r="G158" s="2">
        <v>5</v>
      </c>
      <c r="H158" s="3">
        <v>50496</v>
      </c>
      <c r="I158" s="4">
        <v>37288006</v>
      </c>
      <c r="J158" s="3">
        <v>38369</v>
      </c>
      <c r="K158" s="3">
        <v>39447</v>
      </c>
      <c r="L158" s="0" t="s">
        <v>26</v>
      </c>
      <c r="M158" s="0" t="s">
        <v>46</v>
      </c>
      <c r="N158" s="0" t="s">
        <v>39</v>
      </c>
      <c r="O158" s="4">
        <v>37288006</v>
      </c>
      <c r="P158" s="2">
        <v>1.4759929072</v>
      </c>
      <c r="Q158" s="3">
        <v>45474</v>
      </c>
      <c r="R158" s="1" t="str">
        <f>HYPERLINK("https://www.jyskerealkredit.dk/wps/wcm/connect/brf/171a0a8e-dcde-4aec-a324-c9b3b87796fb/DK0009360570.pdf?MOD=AJPERES","Link to final terms")</f>
      </c>
      <c r="S158" s="0" t="s">
        <v>96</v>
      </c>
    </row>
    <row r="159">
      <c r="A159" s="0" t="s">
        <v>351</v>
      </c>
      <c r="B159" s="0" t="s">
        <v>352</v>
      </c>
      <c r="C159" s="0" t="s">
        <v>324</v>
      </c>
      <c r="D159" s="0" t="s">
        <v>334</v>
      </c>
      <c r="E159" s="0" t="s">
        <v>24</v>
      </c>
      <c r="F159" s="0" t="s">
        <v>25</v>
      </c>
      <c r="G159" s="2">
        <v>4</v>
      </c>
      <c r="H159" s="3">
        <v>50496</v>
      </c>
      <c r="I159" s="4">
        <v>36454081</v>
      </c>
      <c r="J159" s="3">
        <v>38412</v>
      </c>
      <c r="K159" s="3">
        <v>39447</v>
      </c>
      <c r="L159" s="0" t="s">
        <v>26</v>
      </c>
      <c r="M159" s="0" t="s">
        <v>46</v>
      </c>
      <c r="N159" s="0" t="s">
        <v>39</v>
      </c>
      <c r="O159" s="4">
        <v>36454081</v>
      </c>
      <c r="P159" s="2">
        <v>1.9914181807</v>
      </c>
      <c r="Q159" s="3">
        <v>45474</v>
      </c>
      <c r="R159" s="1" t="str">
        <f>HYPERLINK("https://www.jyskerealkredit.dk/wps/wcm/connect/brf/780211ba-0093-497d-9b13-6d1b71fdbd5d/DK0009361461.pdf?MOD=AJPERES","Link to final terms")</f>
      </c>
      <c r="S159" s="0" t="s">
        <v>96</v>
      </c>
    </row>
    <row r="160">
      <c r="A160" s="0" t="s">
        <v>353</v>
      </c>
      <c r="B160" s="0" t="s">
        <v>354</v>
      </c>
      <c r="C160" s="0" t="s">
        <v>324</v>
      </c>
      <c r="D160" s="0" t="s">
        <v>334</v>
      </c>
      <c r="E160" s="0" t="s">
        <v>24</v>
      </c>
      <c r="F160" s="0" t="s">
        <v>25</v>
      </c>
      <c r="G160" s="2">
        <v>5</v>
      </c>
      <c r="H160" s="3">
        <v>50496</v>
      </c>
      <c r="I160" s="4">
        <v>27554988</v>
      </c>
      <c r="J160" s="3">
        <v>38369</v>
      </c>
      <c r="K160" s="3">
        <v>39447</v>
      </c>
      <c r="L160" s="0" t="s">
        <v>26</v>
      </c>
      <c r="M160" s="0" t="s">
        <v>46</v>
      </c>
      <c r="N160" s="0" t="s">
        <v>39</v>
      </c>
      <c r="O160" s="4">
        <v>27554988</v>
      </c>
      <c r="P160" s="2">
        <v>1.4463656575</v>
      </c>
      <c r="Q160" s="3">
        <v>45474</v>
      </c>
      <c r="R160" s="1" t="str">
        <f>HYPERLINK("https://www.jyskerealkredit.dk/wps/wcm/connect/brf/687ac8e2-22b9-41af-b7a0-644581470303/DK0009360737.pdf?MOD=AJPERES","Link to final terms")</f>
      </c>
      <c r="S160" s="0" t="s">
        <v>96</v>
      </c>
    </row>
    <row r="161">
      <c r="A161" s="0" t="s">
        <v>355</v>
      </c>
      <c r="B161" s="0" t="s">
        <v>356</v>
      </c>
      <c r="C161" s="0" t="s">
        <v>324</v>
      </c>
      <c r="D161" s="0" t="s">
        <v>334</v>
      </c>
      <c r="E161" s="0" t="s">
        <v>24</v>
      </c>
      <c r="F161" s="0" t="s">
        <v>25</v>
      </c>
      <c r="G161" s="2">
        <v>4</v>
      </c>
      <c r="H161" s="3">
        <v>49857</v>
      </c>
      <c r="I161" s="4">
        <v>16492037</v>
      </c>
      <c r="J161" s="3">
        <v>38397</v>
      </c>
      <c r="K161" s="3">
        <v>39447</v>
      </c>
      <c r="L161" s="0" t="s">
        <v>26</v>
      </c>
      <c r="M161" s="0" t="s">
        <v>46</v>
      </c>
      <c r="N161" s="0" t="s">
        <v>39</v>
      </c>
      <c r="O161" s="4">
        <v>16492037</v>
      </c>
      <c r="P161" s="2">
        <v>1.8704987248</v>
      </c>
      <c r="Q161" s="3">
        <v>45474</v>
      </c>
      <c r="R161" s="1" t="str">
        <f>HYPERLINK("https://www.jyskerealkredit.dk/wps/wcm/connect/brf/f9de4813-c978-40f1-bb32-af025ca3efa4/DK0009361032.pdf?MOD=AJPERES","Link to final terms")</f>
      </c>
      <c r="S161" s="0" t="s">
        <v>96</v>
      </c>
    </row>
    <row r="162">
      <c r="A162" s="0" t="s">
        <v>357</v>
      </c>
      <c r="B162" s="0" t="s">
        <v>358</v>
      </c>
      <c r="C162" s="0" t="s">
        <v>324</v>
      </c>
      <c r="D162" s="0" t="s">
        <v>334</v>
      </c>
      <c r="E162" s="0" t="s">
        <v>24</v>
      </c>
      <c r="F162" s="0" t="s">
        <v>25</v>
      </c>
      <c r="G162" s="2">
        <v>6</v>
      </c>
      <c r="H162" s="3">
        <v>50041</v>
      </c>
      <c r="I162" s="4">
        <v>14766133</v>
      </c>
      <c r="J162" s="3">
        <v>38303</v>
      </c>
      <c r="K162" s="3">
        <v>39447</v>
      </c>
      <c r="L162" s="0" t="s">
        <v>26</v>
      </c>
      <c r="M162" s="0" t="s">
        <v>46</v>
      </c>
      <c r="N162" s="0" t="s">
        <v>39</v>
      </c>
      <c r="O162" s="4">
        <v>14766133</v>
      </c>
      <c r="P162" s="2">
        <v>2.6113921471</v>
      </c>
      <c r="Q162" s="3">
        <v>45474</v>
      </c>
      <c r="R162" s="1" t="str">
        <f>HYPERLINK("https://www.jyskerealkredit.dk/wps/wcm/connect/brf/e17c9268-05be-410a-b6d4-e41f4d533008/DK0009360497.pdf?MOD=AJPERES","Link to final terms")</f>
      </c>
      <c r="S162" s="0" t="s">
        <v>96</v>
      </c>
    </row>
    <row r="163">
      <c r="A163" s="0" t="s">
        <v>359</v>
      </c>
      <c r="B163" s="0" t="s">
        <v>360</v>
      </c>
      <c r="C163" s="0" t="s">
        <v>324</v>
      </c>
      <c r="D163" s="0" t="s">
        <v>334</v>
      </c>
      <c r="E163" s="0" t="s">
        <v>24</v>
      </c>
      <c r="F163" s="0" t="s">
        <v>25</v>
      </c>
      <c r="G163" s="2">
        <v>4</v>
      </c>
      <c r="H163" s="3">
        <v>46935</v>
      </c>
      <c r="I163" s="4">
        <v>10246297</v>
      </c>
      <c r="J163" s="3">
        <v>38412</v>
      </c>
      <c r="K163" s="3">
        <v>39447</v>
      </c>
      <c r="L163" s="0" t="s">
        <v>26</v>
      </c>
      <c r="M163" s="0" t="s">
        <v>46</v>
      </c>
      <c r="N163" s="0" t="s">
        <v>39</v>
      </c>
      <c r="O163" s="4">
        <v>10246297</v>
      </c>
      <c r="P163" s="2">
        <v>13.6743173124</v>
      </c>
      <c r="Q163" s="3">
        <v>45474</v>
      </c>
      <c r="R163" s="1" t="str">
        <f>HYPERLINK("https://www.jyskerealkredit.dk/wps/wcm/connect/brf/b640d17c-4f8e-4295-98ce-7ec7d8a19565/DK0009361388.pdf?MOD=AJPERES","Link to final terms")</f>
      </c>
      <c r="S163" s="0" t="s">
        <v>96</v>
      </c>
    </row>
    <row r="164">
      <c r="A164" s="0" t="s">
        <v>361</v>
      </c>
      <c r="B164" s="0" t="s">
        <v>362</v>
      </c>
      <c r="C164" s="0" t="s">
        <v>324</v>
      </c>
      <c r="D164" s="0" t="s">
        <v>334</v>
      </c>
      <c r="E164" s="0" t="s">
        <v>24</v>
      </c>
      <c r="F164" s="0" t="s">
        <v>25</v>
      </c>
      <c r="G164" s="2">
        <v>3</v>
      </c>
      <c r="H164" s="3">
        <v>50406</v>
      </c>
      <c r="I164" s="4">
        <v>9791368</v>
      </c>
      <c r="J164" s="3">
        <v>38490</v>
      </c>
      <c r="K164" s="3">
        <v>39447</v>
      </c>
      <c r="L164" s="0" t="s">
        <v>26</v>
      </c>
      <c r="M164" s="0" t="s">
        <v>46</v>
      </c>
      <c r="N164" s="0" t="s">
        <v>39</v>
      </c>
      <c r="O164" s="4">
        <v>9791368</v>
      </c>
      <c r="P164" s="2">
        <v>2.2862343472</v>
      </c>
      <c r="Q164" s="3">
        <v>45474</v>
      </c>
      <c r="R164" s="1" t="str">
        <f>HYPERLINK("https://www.jyskerealkredit.dk/wps/wcm/connect/brf/852ded38-6364-4093-a12e-274087e3ccd3/DK0009361891.pdf?MOD=AJPERES","Link to final terms")</f>
      </c>
      <c r="S164" s="0" t="s">
        <v>96</v>
      </c>
    </row>
    <row r="165">
      <c r="A165" s="0" t="s">
        <v>363</v>
      </c>
      <c r="B165" s="0" t="s">
        <v>364</v>
      </c>
      <c r="C165" s="0" t="s">
        <v>324</v>
      </c>
      <c r="D165" s="0" t="s">
        <v>334</v>
      </c>
      <c r="E165" s="0" t="s">
        <v>24</v>
      </c>
      <c r="F165" s="0" t="s">
        <v>25</v>
      </c>
      <c r="G165" s="2">
        <v>6</v>
      </c>
      <c r="H165" s="3">
        <v>50131</v>
      </c>
      <c r="I165" s="4">
        <v>5238001</v>
      </c>
      <c r="J165" s="3">
        <v>38303</v>
      </c>
      <c r="K165" s="3">
        <v>39447</v>
      </c>
      <c r="L165" s="0" t="s">
        <v>26</v>
      </c>
      <c r="M165" s="0" t="s">
        <v>46</v>
      </c>
      <c r="N165" s="0" t="s">
        <v>39</v>
      </c>
      <c r="O165" s="4">
        <v>5238001</v>
      </c>
      <c r="P165" s="2">
        <v>1.6507388085</v>
      </c>
      <c r="Q165" s="3">
        <v>45474</v>
      </c>
      <c r="R165" s="1" t="str">
        <f>HYPERLINK("https://www.jyskerealkredit.dk/wps/wcm/connect/brf/cbbe0ee8-b173-4fef-b341-9c45ad97915d/DK0009360307.pdf?MOD=AJPERES","Link to final terms")</f>
      </c>
      <c r="S165" s="0" t="s">
        <v>96</v>
      </c>
    </row>
    <row r="166">
      <c r="A166" s="0" t="s">
        <v>365</v>
      </c>
      <c r="B166" s="0" t="s">
        <v>366</v>
      </c>
      <c r="C166" s="0" t="s">
        <v>324</v>
      </c>
      <c r="D166" s="0" t="s">
        <v>334</v>
      </c>
      <c r="E166" s="0" t="s">
        <v>24</v>
      </c>
      <c r="F166" s="0" t="s">
        <v>25</v>
      </c>
      <c r="G166" s="2">
        <v>3</v>
      </c>
      <c r="H166" s="3">
        <v>46569</v>
      </c>
      <c r="I166" s="4">
        <v>4948769</v>
      </c>
      <c r="J166" s="3">
        <v>38490</v>
      </c>
      <c r="K166" s="3">
        <v>39447</v>
      </c>
      <c r="L166" s="0" t="s">
        <v>26</v>
      </c>
      <c r="M166" s="0" t="s">
        <v>46</v>
      </c>
      <c r="N166" s="0" t="s">
        <v>39</v>
      </c>
      <c r="O166" s="4">
        <v>4948769</v>
      </c>
      <c r="P166" s="2">
        <v>19.8549575505</v>
      </c>
      <c r="Q166" s="3">
        <v>45474</v>
      </c>
      <c r="R166" s="1" t="str">
        <f>HYPERLINK("https://www.jyskerealkredit.dk/wps/wcm/connect/brf/45a4047a-e5f9-4ec1-ad62-e6f2753dc48d/DK0009361974.pdf?MOD=AJPERES","Link to final terms")</f>
      </c>
      <c r="S166" s="0" t="s">
        <v>96</v>
      </c>
    </row>
    <row r="167">
      <c r="A167" s="0" t="s">
        <v>367</v>
      </c>
      <c r="B167" s="0" t="s">
        <v>368</v>
      </c>
      <c r="C167" s="0" t="s">
        <v>324</v>
      </c>
      <c r="D167" s="0" t="s">
        <v>334</v>
      </c>
      <c r="E167" s="0" t="s">
        <v>24</v>
      </c>
      <c r="F167" s="0" t="s">
        <v>25</v>
      </c>
      <c r="G167" s="2">
        <v>6</v>
      </c>
      <c r="H167" s="3">
        <v>50496</v>
      </c>
      <c r="I167" s="4">
        <v>4035256</v>
      </c>
      <c r="J167" s="3">
        <v>39248</v>
      </c>
      <c r="K167" s="3">
        <v>39447</v>
      </c>
      <c r="L167" s="0" t="s">
        <v>26</v>
      </c>
      <c r="M167" s="0" t="s">
        <v>46</v>
      </c>
      <c r="N167" s="0" t="s">
        <v>39</v>
      </c>
      <c r="O167" s="4">
        <v>4035256</v>
      </c>
      <c r="P167" s="2">
        <v>1.2581514255</v>
      </c>
      <c r="Q167" s="3">
        <v>45474</v>
      </c>
      <c r="R167" s="1" t="str">
        <f>HYPERLINK("https://www.jyskerealkredit.dk/wps/wcm/connect/brf/f1b9252a-ba85-4b0b-bf3f-4e3d4221e70f/DK0009364721.pdf?MOD=AJPERES","Link to final terms")</f>
      </c>
      <c r="S167" s="0" t="s">
        <v>96</v>
      </c>
    </row>
    <row r="168">
      <c r="A168" s="0" t="s">
        <v>369</v>
      </c>
      <c r="B168" s="0" t="s">
        <v>370</v>
      </c>
      <c r="C168" s="0" t="s">
        <v>324</v>
      </c>
      <c r="D168" s="0" t="s">
        <v>334</v>
      </c>
      <c r="E168" s="0" t="s">
        <v>24</v>
      </c>
      <c r="F168" s="0" t="s">
        <v>25</v>
      </c>
      <c r="G168" s="2">
        <v>6</v>
      </c>
      <c r="H168" s="3">
        <v>48670</v>
      </c>
      <c r="I168" s="4">
        <v>3047186</v>
      </c>
      <c r="J168" s="3">
        <v>37316</v>
      </c>
      <c r="K168" s="3">
        <v>38595</v>
      </c>
      <c r="L168" s="0" t="s">
        <v>26</v>
      </c>
      <c r="M168" s="0" t="s">
        <v>46</v>
      </c>
      <c r="N168" s="0" t="s">
        <v>39</v>
      </c>
      <c r="O168" s="4">
        <v>3047186</v>
      </c>
      <c r="P168" s="2">
        <v>2.318016925</v>
      </c>
      <c r="Q168" s="3">
        <v>45474</v>
      </c>
      <c r="R168" s="1" t="str">
        <f>HYPERLINK("https://www.jyskerealkredit.dk/wps/wcm/connect/brf/a4cc68de-c9d6-4d67-bf7b-405ec45d8792/DK0009356628.pdf?MOD=AJPERES","Link to final terms")</f>
      </c>
      <c r="S168" s="0" t="s">
        <v>96</v>
      </c>
    </row>
    <row r="169">
      <c r="A169" s="0" t="s">
        <v>371</v>
      </c>
      <c r="B169" s="0" t="s">
        <v>372</v>
      </c>
      <c r="C169" s="0" t="s">
        <v>324</v>
      </c>
      <c r="D169" s="0" t="s">
        <v>334</v>
      </c>
      <c r="E169" s="0" t="s">
        <v>24</v>
      </c>
      <c r="F169" s="0" t="s">
        <v>25</v>
      </c>
      <c r="G169" s="2">
        <v>4</v>
      </c>
      <c r="H169" s="3">
        <v>45931</v>
      </c>
      <c r="I169" s="4">
        <v>2485918</v>
      </c>
      <c r="J169" s="3">
        <v>37648</v>
      </c>
      <c r="K169" s="3">
        <v>38595</v>
      </c>
      <c r="L169" s="0" t="s">
        <v>26</v>
      </c>
      <c r="M169" s="0" t="s">
        <v>46</v>
      </c>
      <c r="N169" s="0" t="s">
        <v>39</v>
      </c>
      <c r="O169" s="4">
        <v>2485918</v>
      </c>
      <c r="P169" s="2">
        <v>33.6591316386</v>
      </c>
      <c r="Q169" s="3">
        <v>45474</v>
      </c>
      <c r="R169" s="1" t="str">
        <f>HYPERLINK("https://www.jyskerealkredit.dk/wps/wcm/connect/brf/e37409fe-c623-4c0e-9cb1-8bbf3cf8a957/DK0009358244.pdf?MOD=AJPERES","Link to final terms")</f>
      </c>
      <c r="S169" s="0" t="s">
        <v>96</v>
      </c>
    </row>
    <row r="170">
      <c r="A170" s="0" t="s">
        <v>373</v>
      </c>
      <c r="B170" s="0" t="s">
        <v>374</v>
      </c>
      <c r="C170" s="0" t="s">
        <v>324</v>
      </c>
      <c r="D170" s="0" t="s">
        <v>334</v>
      </c>
      <c r="E170" s="0" t="s">
        <v>24</v>
      </c>
      <c r="F170" s="0" t="s">
        <v>25</v>
      </c>
      <c r="G170" s="2">
        <v>5</v>
      </c>
      <c r="H170" s="3">
        <v>49400</v>
      </c>
      <c r="I170" s="4">
        <v>1830727</v>
      </c>
      <c r="J170" s="3">
        <v>37895</v>
      </c>
      <c r="K170" s="3">
        <v>38595</v>
      </c>
      <c r="L170" s="0" t="s">
        <v>26</v>
      </c>
      <c r="M170" s="0" t="s">
        <v>46</v>
      </c>
      <c r="N170" s="0" t="s">
        <v>39</v>
      </c>
      <c r="O170" s="4">
        <v>1830727</v>
      </c>
      <c r="P170" s="2">
        <v>1.9630716461</v>
      </c>
      <c r="Q170" s="3">
        <v>45474</v>
      </c>
      <c r="R170" s="1" t="str">
        <f>HYPERLINK("https://www.jyskerealkredit.dk/wps/wcm/connect/brf/58283bed-7158-4a81-8ee8-e274ea7319bc/DK0009359804.pdf?MOD=AJPERES","Link to final terms")</f>
      </c>
      <c r="S170" s="0" t="s">
        <v>96</v>
      </c>
    </row>
    <row r="171">
      <c r="A171" s="0" t="s">
        <v>375</v>
      </c>
      <c r="B171" s="0" t="s">
        <v>376</v>
      </c>
      <c r="C171" s="0" t="s">
        <v>324</v>
      </c>
      <c r="D171" s="0" t="s">
        <v>334</v>
      </c>
      <c r="E171" s="0" t="s">
        <v>24</v>
      </c>
      <c r="F171" s="0" t="s">
        <v>25</v>
      </c>
      <c r="G171" s="2">
        <v>5</v>
      </c>
      <c r="H171" s="3">
        <v>46753</v>
      </c>
      <c r="I171" s="4">
        <v>1571116</v>
      </c>
      <c r="J171" s="3">
        <v>38817</v>
      </c>
      <c r="K171" s="3">
        <v>39447</v>
      </c>
      <c r="L171" s="0" t="s">
        <v>26</v>
      </c>
      <c r="M171" s="0" t="s">
        <v>46</v>
      </c>
      <c r="N171" s="0" t="s">
        <v>39</v>
      </c>
      <c r="O171" s="4">
        <v>1571116</v>
      </c>
      <c r="P171" s="2">
        <v>9.6788391171</v>
      </c>
      <c r="Q171" s="3">
        <v>45474</v>
      </c>
      <c r="R171" s="1" t="str">
        <f>HYPERLINK("https://www.jyskerealkredit.dk/wps/wcm/connect/brf/f561a33b-7a90-4ef7-a40a-0721d26a1cbd/DK0009363160.pdf?MOD=AJPERES","Link to final terms")</f>
      </c>
      <c r="S171" s="0" t="s">
        <v>96</v>
      </c>
    </row>
    <row r="172">
      <c r="A172" s="0" t="s">
        <v>377</v>
      </c>
      <c r="B172" s="0" t="s">
        <v>378</v>
      </c>
      <c r="C172" s="0" t="s">
        <v>324</v>
      </c>
      <c r="D172" s="0" t="s">
        <v>334</v>
      </c>
      <c r="E172" s="0" t="s">
        <v>24</v>
      </c>
      <c r="F172" s="0" t="s">
        <v>25</v>
      </c>
      <c r="G172" s="2">
        <v>5</v>
      </c>
      <c r="H172" s="3">
        <v>45566</v>
      </c>
      <c r="I172" s="4">
        <v>153113</v>
      </c>
      <c r="J172" s="3">
        <v>37316</v>
      </c>
      <c r="K172" s="3">
        <v>38595</v>
      </c>
      <c r="L172" s="0" t="s">
        <v>26</v>
      </c>
      <c r="M172" s="0" t="s">
        <v>46</v>
      </c>
      <c r="N172" s="0" t="s">
        <v>39</v>
      </c>
      <c r="O172" s="4">
        <v>153113</v>
      </c>
      <c r="P172" s="2">
        <v>100</v>
      </c>
      <c r="Q172" s="3">
        <v>45474</v>
      </c>
      <c r="R172" s="1" t="str">
        <f>HYPERLINK("https://www.jyskerealkredit.dk/wps/wcm/connect/brf/a97ef9ad-bd41-4976-9cdd-57657bd62b58/DK0009356388.pdf?MOD=AJPERES","Link to final terms")</f>
      </c>
      <c r="S172" s="0" t="s">
        <v>96</v>
      </c>
    </row>
    <row r="173">
      <c r="A173" s="0" t="s">
        <v>379</v>
      </c>
      <c r="C173" s="0" t="s">
        <v>380</v>
      </c>
      <c r="D173" s="0" t="s">
        <v>381</v>
      </c>
      <c r="E173" s="0" t="s">
        <v>382</v>
      </c>
      <c r="F173" s="0" t="s">
        <v>25</v>
      </c>
      <c r="G173" s="2">
        <v>4.63</v>
      </c>
      <c r="H173" s="3">
        <v>45536</v>
      </c>
      <c r="I173" s="4">
        <v>750000000</v>
      </c>
      <c r="J173" s="3">
        <v>43700</v>
      </c>
      <c r="K173" s="3">
        <v>45504</v>
      </c>
      <c r="L173" s="0" t="s">
        <v>38</v>
      </c>
      <c r="M173" s="0" t="s">
        <v>46</v>
      </c>
      <c r="N173" s="0" t="s">
        <v>28</v>
      </c>
      <c r="O173" s="4">
        <v>750000000</v>
      </c>
      <c r="P173" s="2">
        <v>0</v>
      </c>
      <c r="Q173" s="3">
        <v>43800</v>
      </c>
      <c r="R173" s="1" t="str">
        <f>HYPERLINK("mailto:investors@jyskerealkredit.dk","Terms currently not available")</f>
      </c>
      <c r="S173" s="0" t="s">
        <v>96</v>
      </c>
    </row>
    <row r="174">
      <c r="A174" s="0" t="s">
        <v>383</v>
      </c>
      <c r="B174" s="0" t="s">
        <v>384</v>
      </c>
      <c r="C174" s="0" t="s">
        <v>380</v>
      </c>
      <c r="D174" s="0" t="s">
        <v>334</v>
      </c>
      <c r="E174" s="0" t="s">
        <v>24</v>
      </c>
      <c r="F174" s="0" t="s">
        <v>25</v>
      </c>
      <c r="G174" s="2">
        <v>2.5</v>
      </c>
      <c r="H174" s="3">
        <v>54789</v>
      </c>
      <c r="I174" s="4">
        <v>518397890</v>
      </c>
      <c r="J174" s="3">
        <v>35432</v>
      </c>
      <c r="K174" s="3">
        <v>36160</v>
      </c>
      <c r="L174" s="0" t="s">
        <v>26</v>
      </c>
      <c r="M174" s="0" t="s">
        <v>27</v>
      </c>
      <c r="N174" s="0" t="s">
        <v>255</v>
      </c>
      <c r="O174" s="4">
        <v>1644311451.2699</v>
      </c>
      <c r="P174" s="2">
        <v>2.8206533926</v>
      </c>
      <c r="Q174" s="3">
        <v>45474</v>
      </c>
      <c r="R174" s="1" t="str">
        <f>HYPERLINK("https://www.jyskerealkredit.dk/wps/wcm/connect/brf/3855fc79-1f23-47de-b506-2a1ef11d3292/DK0009349177.pdf?MOD=AJPERES","Link to final terms")</f>
      </c>
      <c r="S174" s="0" t="s">
        <v>96</v>
      </c>
    </row>
    <row r="175">
      <c r="A175" s="0" t="s">
        <v>385</v>
      </c>
      <c r="B175" s="0" t="s">
        <v>386</v>
      </c>
      <c r="C175" s="0" t="s">
        <v>380</v>
      </c>
      <c r="D175" s="0" t="s">
        <v>334</v>
      </c>
      <c r="E175" s="0" t="s">
        <v>24</v>
      </c>
      <c r="F175" s="0" t="s">
        <v>25</v>
      </c>
      <c r="G175" s="2">
        <v>2.5</v>
      </c>
      <c r="H175" s="3">
        <v>56250</v>
      </c>
      <c r="I175" s="4">
        <v>444389710</v>
      </c>
      <c r="J175" s="3">
        <v>36164</v>
      </c>
      <c r="K175" s="3">
        <v>37986</v>
      </c>
      <c r="L175" s="0" t="s">
        <v>26</v>
      </c>
      <c r="M175" s="0" t="s">
        <v>27</v>
      </c>
      <c r="N175" s="0" t="s">
        <v>255</v>
      </c>
      <c r="O175" s="4">
        <v>1409564165.0461001</v>
      </c>
      <c r="P175" s="2">
        <v>2.6647465138</v>
      </c>
      <c r="Q175" s="3">
        <v>45474</v>
      </c>
      <c r="R175" s="1" t="str">
        <f>HYPERLINK("https://www.jyskerealkredit.dk/wps/wcm/connect/brf/87056711-e9a4-42e3-a923-9cd6c122287a/DK0009350506.pdf?MOD=AJPERES","Link to final terms")</f>
      </c>
      <c r="S175" s="0" t="s">
        <v>96</v>
      </c>
    </row>
    <row r="176">
      <c r="A176" s="0" t="s">
        <v>387</v>
      </c>
      <c r="B176" s="0" t="s">
        <v>388</v>
      </c>
      <c r="C176" s="0" t="s">
        <v>380</v>
      </c>
      <c r="D176" s="0" t="s">
        <v>334</v>
      </c>
      <c r="E176" s="0" t="s">
        <v>24</v>
      </c>
      <c r="F176" s="0" t="s">
        <v>25</v>
      </c>
      <c r="G176" s="2">
        <v>6</v>
      </c>
      <c r="H176" s="3">
        <v>48488</v>
      </c>
      <c r="I176" s="4">
        <v>30793813</v>
      </c>
      <c r="J176" s="3">
        <v>36251</v>
      </c>
      <c r="K176" s="3">
        <v>37499</v>
      </c>
      <c r="L176" s="0" t="s">
        <v>26</v>
      </c>
      <c r="M176" s="0" t="s">
        <v>46</v>
      </c>
      <c r="N176" s="0" t="s">
        <v>39</v>
      </c>
      <c r="O176" s="4">
        <v>30793813</v>
      </c>
      <c r="P176" s="2">
        <v>2.9820469798</v>
      </c>
      <c r="Q176" s="3">
        <v>45474</v>
      </c>
      <c r="R176" s="1" t="str">
        <f>HYPERLINK("https://www.jyskerealkredit.dk/wps/wcm/connect/brf/964476b7-f2cd-4528-8aa9-3f494d4672c6/DK0009351314.pdf?MOD=AJPERES","Link to final terms")</f>
      </c>
      <c r="S176" s="0" t="s">
        <v>96</v>
      </c>
    </row>
    <row r="177">
      <c r="A177" s="0" t="s">
        <v>389</v>
      </c>
      <c r="B177" s="0" t="s">
        <v>390</v>
      </c>
      <c r="C177" s="0" t="s">
        <v>380</v>
      </c>
      <c r="D177" s="0" t="s">
        <v>334</v>
      </c>
      <c r="E177" s="0" t="s">
        <v>24</v>
      </c>
      <c r="F177" s="0" t="s">
        <v>25</v>
      </c>
      <c r="G177" s="2">
        <v>5</v>
      </c>
      <c r="H177" s="3">
        <v>48488</v>
      </c>
      <c r="I177" s="4">
        <v>29547396</v>
      </c>
      <c r="J177" s="3">
        <v>36251</v>
      </c>
      <c r="K177" s="3">
        <v>37499</v>
      </c>
      <c r="L177" s="0" t="s">
        <v>26</v>
      </c>
      <c r="M177" s="0" t="s">
        <v>46</v>
      </c>
      <c r="N177" s="0" t="s">
        <v>39</v>
      </c>
      <c r="O177" s="4">
        <v>29547396</v>
      </c>
      <c r="P177" s="2">
        <v>3.4122603807</v>
      </c>
      <c r="Q177" s="3">
        <v>45474</v>
      </c>
      <c r="R177" s="1" t="str">
        <f>HYPERLINK("https://www.jyskerealkredit.dk/wps/wcm/connect/brf/f5486098-dde9-40e3-ad49-b02f6def40a0/DK0009351587.pdf?MOD=AJPERES","Link to final terms")</f>
      </c>
      <c r="S177" s="0" t="s">
        <v>96</v>
      </c>
    </row>
    <row r="178">
      <c r="A178" s="0" t="s">
        <v>391</v>
      </c>
      <c r="B178" s="0" t="s">
        <v>392</v>
      </c>
      <c r="C178" s="0" t="s">
        <v>380</v>
      </c>
      <c r="D178" s="0" t="s">
        <v>334</v>
      </c>
      <c r="E178" s="0" t="s">
        <v>24</v>
      </c>
      <c r="F178" s="0" t="s">
        <v>25</v>
      </c>
      <c r="G178" s="2">
        <v>6</v>
      </c>
      <c r="H178" s="3">
        <v>47392</v>
      </c>
      <c r="I178" s="4">
        <v>23881205</v>
      </c>
      <c r="J178" s="3">
        <v>35309</v>
      </c>
      <c r="K178" s="3">
        <v>36403</v>
      </c>
      <c r="L178" s="0" t="s">
        <v>26</v>
      </c>
      <c r="M178" s="0" t="s">
        <v>46</v>
      </c>
      <c r="N178" s="0" t="s">
        <v>39</v>
      </c>
      <c r="O178" s="4">
        <v>23881205</v>
      </c>
      <c r="P178" s="2">
        <v>6.0433078902</v>
      </c>
      <c r="Q178" s="3">
        <v>45474</v>
      </c>
      <c r="R178" s="1" t="str">
        <f>HYPERLINK("https://www.jyskerealkredit.dk/wps/wcm/connect/brf/02ebcaef-1247-4add-97b6-600d494edc2c/DK0009348369.pdf?MOD=AJPERES","Link to final terms")</f>
      </c>
      <c r="S178" s="0" t="s">
        <v>96</v>
      </c>
    </row>
    <row r="179">
      <c r="A179" s="0" t="s">
        <v>393</v>
      </c>
      <c r="B179" s="0" t="s">
        <v>394</v>
      </c>
      <c r="C179" s="0" t="s">
        <v>380</v>
      </c>
      <c r="D179" s="0" t="s">
        <v>334</v>
      </c>
      <c r="E179" s="0" t="s">
        <v>24</v>
      </c>
      <c r="F179" s="0" t="s">
        <v>25</v>
      </c>
      <c r="G179" s="2">
        <v>2.5</v>
      </c>
      <c r="H179" s="3">
        <v>47300</v>
      </c>
      <c r="I179" s="4">
        <v>22921926</v>
      </c>
      <c r="J179" s="3">
        <v>35432</v>
      </c>
      <c r="K179" s="3">
        <v>36160</v>
      </c>
      <c r="L179" s="0" t="s">
        <v>26</v>
      </c>
      <c r="M179" s="0" t="s">
        <v>27</v>
      </c>
      <c r="N179" s="0" t="s">
        <v>395</v>
      </c>
      <c r="O179" s="4">
        <v>72706286.29866</v>
      </c>
      <c r="P179" s="2">
        <v>10.1648502082</v>
      </c>
      <c r="Q179" s="3">
        <v>45474</v>
      </c>
      <c r="R179" s="1" t="str">
        <f>HYPERLINK("https://www.jyskerealkredit.dk/wps/wcm/connect/brf/a5166ae7-bfae-48a3-bcc3-3e825f8b8f8c/DK0009349094.pdf?MOD=AJPERES","Link to final terms")</f>
      </c>
      <c r="S179" s="0" t="s">
        <v>96</v>
      </c>
    </row>
    <row r="180">
      <c r="A180" s="0" t="s">
        <v>396</v>
      </c>
      <c r="B180" s="0" t="s">
        <v>397</v>
      </c>
      <c r="C180" s="0" t="s">
        <v>380</v>
      </c>
      <c r="D180" s="0" t="s">
        <v>334</v>
      </c>
      <c r="E180" s="0" t="s">
        <v>24</v>
      </c>
      <c r="F180" s="0" t="s">
        <v>25</v>
      </c>
      <c r="G180" s="2">
        <v>7</v>
      </c>
      <c r="H180" s="3">
        <v>48122</v>
      </c>
      <c r="I180" s="4">
        <v>5498177</v>
      </c>
      <c r="J180" s="3">
        <v>36373</v>
      </c>
      <c r="K180" s="3">
        <v>37499</v>
      </c>
      <c r="L180" s="0" t="s">
        <v>26</v>
      </c>
      <c r="M180" s="0" t="s">
        <v>46</v>
      </c>
      <c r="N180" s="0" t="s">
        <v>39</v>
      </c>
      <c r="O180" s="4">
        <v>5498177</v>
      </c>
      <c r="P180" s="2">
        <v>3.2014051986</v>
      </c>
      <c r="Q180" s="3">
        <v>45474</v>
      </c>
      <c r="R180" s="1" t="str">
        <f>HYPERLINK("https://www.jyskerealkredit.dk/wps/wcm/connect/brf/d4f9f53d-bb42-402b-8a17-b9a05a802045/DK0009351827.pdf?MOD=AJPERES","Link to final terms")</f>
      </c>
      <c r="S180" s="0" t="s">
        <v>96</v>
      </c>
    </row>
    <row r="181">
      <c r="A181" s="0" t="s">
        <v>398</v>
      </c>
      <c r="B181" s="0" t="s">
        <v>399</v>
      </c>
      <c r="C181" s="0" t="s">
        <v>380</v>
      </c>
      <c r="D181" s="0" t="s">
        <v>334</v>
      </c>
      <c r="E181" s="0" t="s">
        <v>24</v>
      </c>
      <c r="F181" s="0" t="s">
        <v>25</v>
      </c>
      <c r="G181" s="2">
        <v>5</v>
      </c>
      <c r="H181" s="3">
        <v>47392</v>
      </c>
      <c r="I181" s="4">
        <v>3757771</v>
      </c>
      <c r="J181" s="3">
        <v>35360</v>
      </c>
      <c r="K181" s="3">
        <v>36403</v>
      </c>
      <c r="L181" s="0" t="s">
        <v>26</v>
      </c>
      <c r="M181" s="0" t="s">
        <v>46</v>
      </c>
      <c r="N181" s="0" t="s">
        <v>39</v>
      </c>
      <c r="O181" s="4">
        <v>3757771</v>
      </c>
      <c r="P181" s="2">
        <v>5.5014099639</v>
      </c>
      <c r="Q181" s="3">
        <v>45474</v>
      </c>
      <c r="R181" s="1" t="str">
        <f>HYPERLINK("https://www.jyskerealkredit.dk/wps/wcm/connect/brf/1a38c8db-50e9-4af1-86d6-95ef6381993d/DK0009348799.pdf?MOD=AJPERES","Link to final terms")</f>
      </c>
      <c r="S181" s="0" t="s">
        <v>96</v>
      </c>
    </row>
    <row r="182">
      <c r="A182" s="0" t="s">
        <v>400</v>
      </c>
      <c r="B182" s="0" t="s">
        <v>401</v>
      </c>
      <c r="C182" s="0" t="s">
        <v>380</v>
      </c>
      <c r="D182" s="0" t="s">
        <v>334</v>
      </c>
      <c r="E182" s="0" t="s">
        <v>24</v>
      </c>
      <c r="F182" s="0" t="s">
        <v>25</v>
      </c>
      <c r="G182" s="2">
        <v>6</v>
      </c>
      <c r="H182" s="3">
        <v>46296</v>
      </c>
      <c r="I182" s="4">
        <v>3080456</v>
      </c>
      <c r="J182" s="3">
        <v>34151</v>
      </c>
      <c r="K182" s="3">
        <v>35308</v>
      </c>
      <c r="L182" s="0" t="s">
        <v>26</v>
      </c>
      <c r="M182" s="0" t="s">
        <v>46</v>
      </c>
      <c r="N182" s="0" t="s">
        <v>39</v>
      </c>
      <c r="O182" s="4">
        <v>3080456</v>
      </c>
      <c r="P182" s="2">
        <v>15.5466809781</v>
      </c>
      <c r="Q182" s="3">
        <v>45474</v>
      </c>
      <c r="R182" s="1" t="str">
        <f>HYPERLINK("https://www.jyskerealkredit.dk/wps/wcm/connect/brf/95cf510e-61ba-4381-a42c-53c03072f483/171205%2B-%2BObligationsblad%2B5.%2Bdec.%2B2017.pdf?MOD=AJPERES","Link to final terms")</f>
      </c>
      <c r="S182" s="0" t="s">
        <v>96</v>
      </c>
    </row>
    <row r="183">
      <c r="A183" s="0" t="s">
        <v>402</v>
      </c>
      <c r="B183" s="0" t="s">
        <v>403</v>
      </c>
      <c r="C183" s="0" t="s">
        <v>380</v>
      </c>
      <c r="D183" s="0" t="s">
        <v>334</v>
      </c>
      <c r="E183" s="0" t="s">
        <v>24</v>
      </c>
      <c r="F183" s="0" t="s">
        <v>25</v>
      </c>
      <c r="G183" s="2">
        <v>8</v>
      </c>
      <c r="H183" s="3">
        <v>47849</v>
      </c>
      <c r="I183" s="4">
        <v>774069</v>
      </c>
      <c r="J183" s="3">
        <v>36381</v>
      </c>
      <c r="K183" s="3">
        <v>37499</v>
      </c>
      <c r="L183" s="0" t="s">
        <v>26</v>
      </c>
      <c r="M183" s="0" t="s">
        <v>46</v>
      </c>
      <c r="N183" s="0" t="s">
        <v>39</v>
      </c>
      <c r="O183" s="4">
        <v>774069</v>
      </c>
      <c r="P183" s="2">
        <v>3.3643068693</v>
      </c>
      <c r="Q183" s="3">
        <v>45474</v>
      </c>
      <c r="R183" s="1" t="str">
        <f>HYPERLINK("https://www.jyskerealkredit.dk/wps/wcm/connect/brf/2cc7502f-9160-4a2f-87ca-628e0fb45ff1/DK0009352205.pdf?MOD=AJPERES","Link to final terms")</f>
      </c>
      <c r="S183" s="0" t="s">
        <v>96</v>
      </c>
    </row>
    <row r="184">
      <c r="A184" s="0" t="s">
        <v>404</v>
      </c>
      <c r="B184" s="0" t="s">
        <v>405</v>
      </c>
      <c r="C184" s="0" t="s">
        <v>380</v>
      </c>
      <c r="D184" s="0" t="s">
        <v>334</v>
      </c>
      <c r="E184" s="0" t="s">
        <v>24</v>
      </c>
      <c r="F184" s="0" t="s">
        <v>25</v>
      </c>
      <c r="G184" s="2">
        <v>8</v>
      </c>
      <c r="H184" s="3">
        <v>46478</v>
      </c>
      <c r="I184" s="4">
        <v>619359</v>
      </c>
      <c r="J184" s="3">
        <v>35309</v>
      </c>
      <c r="K184" s="3">
        <v>36403</v>
      </c>
      <c r="L184" s="0" t="s">
        <v>26</v>
      </c>
      <c r="M184" s="0" t="s">
        <v>46</v>
      </c>
      <c r="N184" s="0" t="s">
        <v>39</v>
      </c>
      <c r="O184" s="4">
        <v>619359</v>
      </c>
      <c r="P184" s="2">
        <v>9.24154301</v>
      </c>
      <c r="Q184" s="3">
        <v>45474</v>
      </c>
      <c r="R184" s="1" t="str">
        <f>HYPERLINK("https://www.jyskerealkredit.dk/wps/wcm/connect/brf/e6a13c0a-2945-41ef-a416-927dff0af7e7/DK0009347395.pdf?MOD=AJPERES","Link to final terms")</f>
      </c>
      <c r="S184" s="0" t="s">
        <v>96</v>
      </c>
    </row>
    <row r="185">
      <c r="A185" s="0" t="s">
        <v>406</v>
      </c>
      <c r="B185" s="0" t="s">
        <v>407</v>
      </c>
      <c r="C185" s="0" t="s">
        <v>380</v>
      </c>
      <c r="D185" s="0" t="s">
        <v>334</v>
      </c>
      <c r="E185" s="0" t="s">
        <v>24</v>
      </c>
      <c r="F185" s="0" t="s">
        <v>25</v>
      </c>
      <c r="G185" s="2">
        <v>7</v>
      </c>
      <c r="H185" s="3">
        <v>45566</v>
      </c>
      <c r="I185" s="4">
        <v>74407</v>
      </c>
      <c r="J185" s="3">
        <v>34107</v>
      </c>
      <c r="K185" s="3">
        <v>34577</v>
      </c>
      <c r="L185" s="0" t="s">
        <v>26</v>
      </c>
      <c r="M185" s="0" t="s">
        <v>46</v>
      </c>
      <c r="N185" s="0" t="s">
        <v>39</v>
      </c>
      <c r="O185" s="4">
        <v>74407</v>
      </c>
      <c r="P185" s="2">
        <v>100</v>
      </c>
      <c r="Q185" s="3">
        <v>45474</v>
      </c>
      <c r="R185" s="1" t="str">
        <f>HYPERLINK("https://www.jyskerealkredit.dk/wps/wcm/connect/brf/6fddf364-cfc5-4cbd-96c3-089565465dac/DK0009333924.pdf?MOD=AJPERES","Link to final terms")</f>
      </c>
      <c r="S185" s="0" t="s">
        <v>96</v>
      </c>
    </row>
    <row r="186">
      <c r="A186" s="0" t="s">
        <v>408</v>
      </c>
      <c r="B186" s="0" t="s">
        <v>409</v>
      </c>
      <c r="C186" s="0" t="s">
        <v>380</v>
      </c>
      <c r="D186" s="0" t="s">
        <v>334</v>
      </c>
      <c r="E186" s="0" t="s">
        <v>24</v>
      </c>
      <c r="F186" s="0" t="s">
        <v>25</v>
      </c>
      <c r="G186" s="2">
        <v>2.5</v>
      </c>
      <c r="H186" s="3">
        <v>54424</v>
      </c>
      <c r="I186" s="4">
        <v>9936</v>
      </c>
      <c r="J186" s="3">
        <v>36115</v>
      </c>
      <c r="K186" s="3">
        <v>36160</v>
      </c>
      <c r="L186" s="0" t="s">
        <v>26</v>
      </c>
      <c r="M186" s="0" t="s">
        <v>27</v>
      </c>
      <c r="N186" s="0" t="s">
        <v>395</v>
      </c>
      <c r="O186" s="4">
        <v>31516.09776</v>
      </c>
      <c r="P186" s="2">
        <v>1.7811408039</v>
      </c>
      <c r="Q186" s="3">
        <v>45474</v>
      </c>
      <c r="R186" s="1" t="str">
        <f>HYPERLINK("https://www.jyskerealkredit.dk/wps/wcm/connect/brf/becf71c7-17e5-4b48-b07c-641f60284796/DK0009350423.pdf?MOD=AJPERES","Link to final terms")</f>
      </c>
      <c r="S186" s="0" t="s">
        <v>96</v>
      </c>
    </row>
    <row r="187">
      <c r="A187" s="0" t="s">
        <v>410</v>
      </c>
      <c r="B187" s="0" t="s">
        <v>411</v>
      </c>
      <c r="C187" s="0" t="s">
        <v>412</v>
      </c>
      <c r="D187" s="0" t="s">
        <v>334</v>
      </c>
      <c r="E187" s="0" t="s">
        <v>413</v>
      </c>
      <c r="F187" s="0" t="s">
        <v>25</v>
      </c>
      <c r="G187" s="2">
        <v>2.5</v>
      </c>
      <c r="H187" s="3">
        <v>53693</v>
      </c>
      <c r="I187" s="4">
        <v>850865909</v>
      </c>
      <c r="J187" s="3">
        <v>34337</v>
      </c>
      <c r="K187" s="3">
        <v>35430</v>
      </c>
      <c r="L187" s="0" t="s">
        <v>26</v>
      </c>
      <c r="M187" s="0" t="s">
        <v>27</v>
      </c>
      <c r="N187" s="0" t="s">
        <v>255</v>
      </c>
      <c r="O187" s="4">
        <v>2698870085.41619</v>
      </c>
      <c r="P187" s="2">
        <v>3.0734134321</v>
      </c>
      <c r="Q187" s="3">
        <v>45474</v>
      </c>
      <c r="R187" s="1" t="str">
        <f>HYPERLINK("https://www.jyskerealkredit.dk/wps/wcm/connect/brf/fd8066c7-03d4-4e33-b113-4458b017a436/DK0009335036.pdf?MOD=AJPERES","Link to final terms")</f>
      </c>
      <c r="S187" s="0" t="s">
        <v>96</v>
      </c>
    </row>
    <row r="188">
      <c r="A188" s="0" t="s">
        <v>414</v>
      </c>
      <c r="B188" s="0" t="s">
        <v>415</v>
      </c>
      <c r="C188" s="0" t="s">
        <v>412</v>
      </c>
      <c r="D188" s="0" t="s">
        <v>334</v>
      </c>
      <c r="E188" s="0" t="s">
        <v>413</v>
      </c>
      <c r="F188" s="0" t="s">
        <v>25</v>
      </c>
      <c r="G188" s="2">
        <v>2.5</v>
      </c>
      <c r="H188" s="3">
        <v>52597</v>
      </c>
      <c r="I188" s="4">
        <v>684529000</v>
      </c>
      <c r="J188" s="3">
        <v>32875</v>
      </c>
      <c r="K188" s="3">
        <v>34334</v>
      </c>
      <c r="L188" s="0" t="s">
        <v>26</v>
      </c>
      <c r="M188" s="0" t="s">
        <v>27</v>
      </c>
      <c r="N188" s="0" t="s">
        <v>255</v>
      </c>
      <c r="O188" s="4">
        <v>2171264380.39</v>
      </c>
      <c r="P188" s="2">
        <v>3.5605795969</v>
      </c>
      <c r="Q188" s="3">
        <v>45474</v>
      </c>
      <c r="R188" s="1" t="str">
        <f>HYPERLINK("https://www.jyskerealkredit.dk/wps/wcm/connect/brf/459b6e18-4d4a-49b0-a1ab-c10ad2071e3f/DK0009343139.pdf?MOD=AJPERES","Link to final terms")</f>
      </c>
      <c r="S188" s="0" t="s">
        <v>96</v>
      </c>
    </row>
    <row r="189">
      <c r="A189" s="0" t="s">
        <v>416</v>
      </c>
      <c r="B189" s="0" t="s">
        <v>417</v>
      </c>
      <c r="C189" s="0" t="s">
        <v>412</v>
      </c>
      <c r="D189" s="0" t="s">
        <v>334</v>
      </c>
      <c r="E189" s="0" t="s">
        <v>413</v>
      </c>
      <c r="F189" s="0" t="s">
        <v>25</v>
      </c>
      <c r="G189" s="2">
        <v>7</v>
      </c>
      <c r="H189" s="3">
        <v>46296</v>
      </c>
      <c r="I189" s="4">
        <v>2940111</v>
      </c>
      <c r="J189" s="3">
        <v>34578</v>
      </c>
      <c r="K189" s="3">
        <v>35308</v>
      </c>
      <c r="L189" s="0" t="s">
        <v>26</v>
      </c>
      <c r="M189" s="0" t="s">
        <v>46</v>
      </c>
      <c r="N189" s="0" t="s">
        <v>39</v>
      </c>
      <c r="O189" s="4">
        <v>2940111</v>
      </c>
      <c r="P189" s="2">
        <v>23.4746878232</v>
      </c>
      <c r="Q189" s="3">
        <v>45474</v>
      </c>
      <c r="R189" s="1" t="str">
        <f>HYPERLINK("https://www.jyskerealkredit.dk/wps/wcm/connect/brf/00516eab-96c6-4e55-a17e-387cc99b870a/DK0009344020.pdf?MOD=AJPERES","Link to final terms")</f>
      </c>
      <c r="S189" s="0" t="s">
        <v>96</v>
      </c>
    </row>
    <row r="190">
      <c r="A190" s="0" t="s">
        <v>418</v>
      </c>
      <c r="B190" s="0" t="s">
        <v>419</v>
      </c>
      <c r="C190" s="0" t="s">
        <v>412</v>
      </c>
      <c r="D190" s="0" t="s">
        <v>334</v>
      </c>
      <c r="E190" s="0" t="s">
        <v>413</v>
      </c>
      <c r="F190" s="0" t="s">
        <v>25</v>
      </c>
      <c r="G190" s="2">
        <v>2.5</v>
      </c>
      <c r="H190" s="3">
        <v>46388</v>
      </c>
      <c r="I190" s="4">
        <v>2522773</v>
      </c>
      <c r="J190" s="3">
        <v>34645</v>
      </c>
      <c r="K190" s="3">
        <v>35430</v>
      </c>
      <c r="L190" s="0" t="s">
        <v>26</v>
      </c>
      <c r="M190" s="0" t="s">
        <v>27</v>
      </c>
      <c r="N190" s="0" t="s">
        <v>395</v>
      </c>
      <c r="O190" s="4">
        <v>8002008.90643</v>
      </c>
      <c r="P190" s="2">
        <v>14.9315981701</v>
      </c>
      <c r="Q190" s="3">
        <v>45474</v>
      </c>
      <c r="R190" s="1" t="str">
        <f>HYPERLINK("https://www.jyskerealkredit.dk/wps/wcm/connect/brf/e823b582-28f1-409a-a093-e55e9d4e9f82/DK0009344962.pdf?MOD=AJPERES","Link to final terms")</f>
      </c>
      <c r="S190" s="0" t="s">
        <v>96</v>
      </c>
    </row>
    <row r="191">
      <c r="A191" s="0" t="s">
        <v>420</v>
      </c>
      <c r="B191" s="0" t="s">
        <v>421</v>
      </c>
      <c r="C191" s="0" t="s">
        <v>412</v>
      </c>
      <c r="D191" s="0" t="s">
        <v>334</v>
      </c>
      <c r="E191" s="0" t="s">
        <v>413</v>
      </c>
      <c r="F191" s="0" t="s">
        <v>25</v>
      </c>
      <c r="G191" s="2">
        <v>5</v>
      </c>
      <c r="H191" s="3">
        <v>47300</v>
      </c>
      <c r="I191" s="4">
        <v>1884551</v>
      </c>
      <c r="J191" s="3"/>
      <c r="K191" s="3">
        <v>30967</v>
      </c>
      <c r="L191" s="0" t="s">
        <v>26</v>
      </c>
      <c r="M191" s="0" t="s">
        <v>46</v>
      </c>
      <c r="N191" s="0" t="s">
        <v>39</v>
      </c>
      <c r="O191" s="4">
        <v>1884551</v>
      </c>
      <c r="P191" s="2">
        <v>16.5422731505</v>
      </c>
      <c r="Q191" s="3">
        <v>45474</v>
      </c>
      <c r="R191" s="1" t="str">
        <f>HYPERLINK("mailto:investors@jyskerealkredit.dk","Terms currently not available")</f>
      </c>
      <c r="S191" s="0" t="s">
        <v>96</v>
      </c>
    </row>
    <row r="192">
      <c r="A192" s="0" t="s">
        <v>422</v>
      </c>
      <c r="B192" s="0" t="s">
        <v>423</v>
      </c>
      <c r="C192" s="0" t="s">
        <v>412</v>
      </c>
      <c r="D192" s="0" t="s">
        <v>334</v>
      </c>
      <c r="E192" s="0" t="s">
        <v>413</v>
      </c>
      <c r="F192" s="0" t="s">
        <v>25</v>
      </c>
      <c r="G192" s="2">
        <v>4.5</v>
      </c>
      <c r="H192" s="3">
        <v>47119</v>
      </c>
      <c r="I192" s="4">
        <v>1826744</v>
      </c>
      <c r="J192" s="3"/>
      <c r="K192" s="3">
        <v>30967</v>
      </c>
      <c r="L192" s="0" t="s">
        <v>26</v>
      </c>
      <c r="M192" s="0" t="s">
        <v>46</v>
      </c>
      <c r="N192" s="0" t="s">
        <v>39</v>
      </c>
      <c r="O192" s="4">
        <v>1826744</v>
      </c>
      <c r="P192" s="2">
        <v>19.13225178</v>
      </c>
      <c r="Q192" s="3">
        <v>45474</v>
      </c>
      <c r="R192" s="1" t="str">
        <f>HYPERLINK("mailto:investors@jyskerealkredit.dk","Terms currently not available")</f>
      </c>
      <c r="S192" s="0" t="s">
        <v>96</v>
      </c>
    </row>
    <row r="193">
      <c r="A193" s="0" t="s">
        <v>424</v>
      </c>
      <c r="B193" s="0" t="s">
        <v>425</v>
      </c>
      <c r="C193" s="0" t="s">
        <v>412</v>
      </c>
      <c r="D193" s="0" t="s">
        <v>334</v>
      </c>
      <c r="E193" s="0" t="s">
        <v>413</v>
      </c>
      <c r="F193" s="0" t="s">
        <v>25</v>
      </c>
      <c r="G193" s="2">
        <v>4</v>
      </c>
      <c r="H193" s="3"/>
      <c r="I193" s="4">
        <v>1183629</v>
      </c>
      <c r="J193" s="3">
        <v>25570</v>
      </c>
      <c r="K193" s="3">
        <v>30967</v>
      </c>
      <c r="L193" s="0" t="s">
        <v>26</v>
      </c>
      <c r="M193" s="0" t="s">
        <v>46</v>
      </c>
      <c r="N193" s="0" t="s">
        <v>395</v>
      </c>
      <c r="O193" s="4">
        <v>1183629</v>
      </c>
      <c r="P193" s="2">
        <v>0</v>
      </c>
      <c r="Q193" s="3">
        <v>45454</v>
      </c>
      <c r="R193" s="1" t="str">
        <f>HYPERLINK("https://www.jyskerealkredit.dk/wps/wcm/connect/brf/ddfd5782-13a7-46d8-9757-c57755bbaec5/171205%2B-%2BObligationsblad%2B5.%2Bdec.%2B2017.pdf?MOD=AJPERES","Link to final terms")</f>
      </c>
      <c r="S193" s="0" t="s">
        <v>96</v>
      </c>
    </row>
    <row r="194">
      <c r="A194" s="0" t="s">
        <v>426</v>
      </c>
      <c r="B194" s="0" t="s">
        <v>427</v>
      </c>
      <c r="C194" s="0" t="s">
        <v>412</v>
      </c>
      <c r="D194" s="0" t="s">
        <v>334</v>
      </c>
      <c r="E194" s="0" t="s">
        <v>413</v>
      </c>
      <c r="F194" s="0" t="s">
        <v>25</v>
      </c>
      <c r="G194" s="2">
        <v>8</v>
      </c>
      <c r="H194" s="3">
        <v>46296</v>
      </c>
      <c r="I194" s="4">
        <v>984912</v>
      </c>
      <c r="J194" s="3">
        <v>34495</v>
      </c>
      <c r="K194" s="3">
        <v>35308</v>
      </c>
      <c r="L194" s="0" t="s">
        <v>26</v>
      </c>
      <c r="M194" s="0" t="s">
        <v>46</v>
      </c>
      <c r="N194" s="0" t="s">
        <v>39</v>
      </c>
      <c r="O194" s="4">
        <v>984912</v>
      </c>
      <c r="P194" s="2">
        <v>20.007782329</v>
      </c>
      <c r="Q194" s="3">
        <v>45474</v>
      </c>
      <c r="R194" s="1" t="str">
        <f>HYPERLINK("https://www.jyskerealkredit.dk/wps/wcm/connect/brf/f7b6b55e-78ad-44bb-9312-ec7d1fa66871/DK0009343725.pdf?MOD=AJPERES","Link to final terms")</f>
      </c>
      <c r="S194" s="0" t="s">
        <v>96</v>
      </c>
    </row>
    <row r="195">
      <c r="A195" s="0" t="s">
        <v>428</v>
      </c>
      <c r="B195" s="0" t="s">
        <v>429</v>
      </c>
      <c r="C195" s="0" t="s">
        <v>412</v>
      </c>
      <c r="D195" s="0" t="s">
        <v>334</v>
      </c>
      <c r="E195" s="0" t="s">
        <v>413</v>
      </c>
      <c r="F195" s="0" t="s">
        <v>25</v>
      </c>
      <c r="G195" s="2">
        <v>2.5</v>
      </c>
      <c r="H195" s="3">
        <v>51502</v>
      </c>
      <c r="I195" s="4">
        <v>794245</v>
      </c>
      <c r="J195" s="3">
        <v>32518</v>
      </c>
      <c r="K195" s="3">
        <v>33238</v>
      </c>
      <c r="L195" s="0" t="s">
        <v>26</v>
      </c>
      <c r="M195" s="0" t="s">
        <v>27</v>
      </c>
      <c r="N195" s="0" t="s">
        <v>395</v>
      </c>
      <c r="O195" s="4">
        <v>2519273.65795</v>
      </c>
      <c r="P195" s="2">
        <v>2.9190966631</v>
      </c>
      <c r="Q195" s="3">
        <v>45474</v>
      </c>
      <c r="R195" s="1" t="str">
        <f>HYPERLINK("https://www.jyskerealkredit.dk/wps/wcm/connect/brf/17a58490-dc43-4fbc-b7e6-542700f0d094/DK0009324501.pdf?MOD=AJPERES","Link to final terms")</f>
      </c>
      <c r="S195" s="0" t="s">
        <v>96</v>
      </c>
    </row>
    <row r="196">
      <c r="A196" s="0" t="s">
        <v>430</v>
      </c>
      <c r="B196" s="0" t="s">
        <v>431</v>
      </c>
      <c r="C196" s="0" t="s">
        <v>412</v>
      </c>
      <c r="D196" s="0" t="s">
        <v>334</v>
      </c>
      <c r="E196" s="0" t="s">
        <v>413</v>
      </c>
      <c r="F196" s="0" t="s">
        <v>25</v>
      </c>
      <c r="G196" s="2">
        <v>7</v>
      </c>
      <c r="H196" s="3">
        <v>48030</v>
      </c>
      <c r="I196" s="4">
        <v>487138</v>
      </c>
      <c r="J196" s="3"/>
      <c r="K196" s="3">
        <v>30967</v>
      </c>
      <c r="L196" s="0" t="s">
        <v>26</v>
      </c>
      <c r="M196" s="0" t="s">
        <v>46</v>
      </c>
      <c r="N196" s="0" t="s">
        <v>39</v>
      </c>
      <c r="O196" s="4">
        <v>487138</v>
      </c>
      <c r="P196" s="2">
        <v>14.5873296707</v>
      </c>
      <c r="Q196" s="3">
        <v>45474</v>
      </c>
      <c r="R196" s="1" t="str">
        <f>HYPERLINK("https://www.jyskerealkredit.dk/wps/wcm/connect/brf/afa2eb4d-9e8c-4887-83a4-10e05fe5052e/171205%2B-%2BObligationsblad%2B5.%2Bdec.%2B2017.pdf?MOD=AJPERES","Link to final terms")</f>
      </c>
      <c r="S196" s="0" t="s">
        <v>96</v>
      </c>
    </row>
    <row r="197">
      <c r="A197" s="0" t="s">
        <v>432</v>
      </c>
      <c r="B197" s="0" t="s">
        <v>433</v>
      </c>
      <c r="C197" s="0" t="s">
        <v>412</v>
      </c>
      <c r="D197" s="0" t="s">
        <v>334</v>
      </c>
      <c r="E197" s="0" t="s">
        <v>413</v>
      </c>
      <c r="F197" s="0" t="s">
        <v>25</v>
      </c>
      <c r="G197" s="2">
        <v>3.5</v>
      </c>
      <c r="H197" s="3"/>
      <c r="I197" s="4">
        <v>453918</v>
      </c>
      <c r="J197" s="3">
        <v>25570</v>
      </c>
      <c r="K197" s="3">
        <v>30967</v>
      </c>
      <c r="L197" s="0" t="s">
        <v>26</v>
      </c>
      <c r="M197" s="0" t="s">
        <v>46</v>
      </c>
      <c r="N197" s="0" t="s">
        <v>395</v>
      </c>
      <c r="O197" s="4">
        <v>453918</v>
      </c>
      <c r="P197" s="2">
        <v>0</v>
      </c>
      <c r="Q197" s="3">
        <v>45454</v>
      </c>
      <c r="R197" s="1" t="str">
        <f>HYPERLINK("https://www.jyskerealkredit.dk/wps/wcm/connect/brf/d2459722-bafb-4efb-9b91-2cf4d9276409/171205%2B-%2BObligationsblad%2B5.%2Bdec.%2B2017.pdf?MOD=AJPERES","Link to final terms")</f>
      </c>
      <c r="S197" s="0" t="s">
        <v>96</v>
      </c>
    </row>
    <row r="198">
      <c r="A198" s="0" t="s">
        <v>434</v>
      </c>
      <c r="B198" s="0" t="s">
        <v>435</v>
      </c>
      <c r="C198" s="0" t="s">
        <v>436</v>
      </c>
      <c r="D198" s="0" t="s">
        <v>23</v>
      </c>
      <c r="E198" s="0" t="s">
        <v>413</v>
      </c>
      <c r="F198" s="0" t="s">
        <v>25</v>
      </c>
      <c r="G198" s="2">
        <v>1</v>
      </c>
      <c r="H198" s="3">
        <v>47027</v>
      </c>
      <c r="I198" s="4">
        <v>15279075469</v>
      </c>
      <c r="J198" s="3">
        <v>43216</v>
      </c>
      <c r="K198" s="3">
        <v>46996</v>
      </c>
      <c r="L198" s="0" t="s">
        <v>26</v>
      </c>
      <c r="M198" s="0" t="s">
        <v>27</v>
      </c>
      <c r="N198" s="0" t="s">
        <v>28</v>
      </c>
      <c r="O198" s="4">
        <v>15279075469</v>
      </c>
      <c r="P198" s="2">
        <v>0</v>
      </c>
      <c r="Q198" s="3">
        <v>45566</v>
      </c>
      <c r="R198" s="1" t="str">
        <f>HYPERLINK("https://www.jyskerealkredit.dk/wps/wcm/connect/brf/100a16da-e52d-4916-b8d6-9ea3837316e6/DK0009395527.pdf?MOD=AJPERES","Link to final terms")</f>
      </c>
      <c r="S198" s="0" t="s">
        <v>437</v>
      </c>
    </row>
    <row r="199">
      <c r="A199" s="0" t="s">
        <v>438</v>
      </c>
      <c r="B199" s="0" t="s">
        <v>439</v>
      </c>
      <c r="C199" s="0" t="s">
        <v>436</v>
      </c>
      <c r="D199" s="0" t="s">
        <v>23</v>
      </c>
      <c r="E199" s="0" t="s">
        <v>413</v>
      </c>
      <c r="F199" s="0" t="s">
        <v>25</v>
      </c>
      <c r="G199" s="2">
        <v>1</v>
      </c>
      <c r="H199" s="3">
        <v>48122</v>
      </c>
      <c r="I199" s="4">
        <v>2890290120</v>
      </c>
      <c r="J199" s="3">
        <v>44187</v>
      </c>
      <c r="K199" s="3">
        <v>48091</v>
      </c>
      <c r="L199" s="0" t="s">
        <v>26</v>
      </c>
      <c r="M199" s="0" t="s">
        <v>27</v>
      </c>
      <c r="N199" s="0" t="s">
        <v>28</v>
      </c>
      <c r="O199" s="4">
        <v>2890290120</v>
      </c>
      <c r="P199" s="2">
        <v>0</v>
      </c>
      <c r="Q199" s="3">
        <v>45566</v>
      </c>
      <c r="R199" s="1" t="str">
        <f>HYPERLINK("https://www.jyskerealkredit.dk/wps/wcm/connect/brf/9ed407ea-f43f-460f-ae04-026cd55d2ed9/DK0009404964+-+Endelige+vilkår+serie+1+321.S.ok.31+RF.pdf?MOD=AJPERES","Link to final terms")</f>
      </c>
      <c r="S199" s="0" t="s">
        <v>437</v>
      </c>
    </row>
    <row r="200">
      <c r="A200" s="0" t="s">
        <v>440</v>
      </c>
      <c r="B200" s="0" t="s">
        <v>441</v>
      </c>
      <c r="C200" s="0" t="s">
        <v>436</v>
      </c>
      <c r="D200" s="0" t="s">
        <v>23</v>
      </c>
      <c r="E200" s="0" t="s">
        <v>413</v>
      </c>
      <c r="F200" s="0" t="s">
        <v>25</v>
      </c>
      <c r="G200" s="2">
        <v>1</v>
      </c>
      <c r="H200" s="3">
        <v>47392</v>
      </c>
      <c r="I200" s="4">
        <v>2730633653</v>
      </c>
      <c r="J200" s="3">
        <v>43565</v>
      </c>
      <c r="K200" s="3">
        <v>47361</v>
      </c>
      <c r="L200" s="0" t="s">
        <v>26</v>
      </c>
      <c r="M200" s="0" t="s">
        <v>27</v>
      </c>
      <c r="N200" s="0" t="s">
        <v>28</v>
      </c>
      <c r="O200" s="4">
        <v>2730633653</v>
      </c>
      <c r="P200" s="2">
        <v>0</v>
      </c>
      <c r="Q200" s="3">
        <v>45566</v>
      </c>
      <c r="R200" s="1" t="str">
        <f>HYPERLINK("https://www.jyskerealkredit.dk/wps/wcm/connect/brf/4e1176f3-6e0a-4b60-8fe0-035a8ac12a39/Endelige+vilkår+serie+1+pct+321.S.ok.29+RF+-+DK0009397143.pdf?MOD=AJPERES","Link to final terms")</f>
      </c>
      <c r="S200" s="0" t="s">
        <v>437</v>
      </c>
    </row>
    <row r="201">
      <c r="A201" s="0" t="s">
        <v>442</v>
      </c>
      <c r="B201" s="0" t="s">
        <v>443</v>
      </c>
      <c r="C201" s="0" t="s">
        <v>436</v>
      </c>
      <c r="D201" s="0" t="s">
        <v>23</v>
      </c>
      <c r="E201" s="0" t="s">
        <v>413</v>
      </c>
      <c r="F201" s="0" t="s">
        <v>25</v>
      </c>
      <c r="G201" s="2">
        <v>1</v>
      </c>
      <c r="H201" s="3">
        <v>47757</v>
      </c>
      <c r="I201" s="4">
        <v>2028257631</v>
      </c>
      <c r="J201" s="3">
        <v>43845</v>
      </c>
      <c r="K201" s="3">
        <v>47726</v>
      </c>
      <c r="L201" s="0" t="s">
        <v>26</v>
      </c>
      <c r="M201" s="0" t="s">
        <v>27</v>
      </c>
      <c r="N201" s="0" t="s">
        <v>28</v>
      </c>
      <c r="O201" s="4">
        <v>2028257631</v>
      </c>
      <c r="P201" s="2">
        <v>0</v>
      </c>
      <c r="Q201" s="3">
        <v>45566</v>
      </c>
      <c r="R201" s="1" t="str">
        <f>HYPERLINK("https://www.jyskerealkredit.dk/wps/wcm/connect/brf/d7b369b9-b0cc-41bc-a615-b60fb5667356/Endelige+vilkår+serie+1+pct+321.S.ok.30+RF+-+DK0009399511.pdf?MOD=AJPERES","Link to final terms")</f>
      </c>
      <c r="S201" s="0" t="s">
        <v>437</v>
      </c>
    </row>
    <row r="202">
      <c r="A202" s="0" t="s">
        <v>444</v>
      </c>
      <c r="B202" s="0" t="s">
        <v>445</v>
      </c>
      <c r="C202" s="0" t="s">
        <v>436</v>
      </c>
      <c r="D202" s="0" t="s">
        <v>23</v>
      </c>
      <c r="E202" s="0" t="s">
        <v>413</v>
      </c>
      <c r="F202" s="0" t="s">
        <v>25</v>
      </c>
      <c r="G202" s="2">
        <v>1</v>
      </c>
      <c r="H202" s="3">
        <v>48488</v>
      </c>
      <c r="I202" s="4">
        <v>1641868830</v>
      </c>
      <c r="J202" s="3">
        <v>44540</v>
      </c>
      <c r="K202" s="3">
        <v>48457</v>
      </c>
      <c r="L202" s="0" t="s">
        <v>26</v>
      </c>
      <c r="M202" s="0" t="s">
        <v>27</v>
      </c>
      <c r="N202" s="0" t="s">
        <v>28</v>
      </c>
      <c r="O202" s="4">
        <v>1641868830</v>
      </c>
      <c r="P202" s="2">
        <v>0</v>
      </c>
      <c r="Q202" s="3">
        <v>45566</v>
      </c>
      <c r="R202" s="1" t="str">
        <f>HYPERLINK("https://www.jyskerealkredit.dk/wps/wcm/connect/brf/365c76a5-36fa-4dc9-a99e-19f1bc494020/DK0009406902+-+Endelige+vilkår+serie+1+321.S.ok.32+RF.pdf?MOD=AJPERES","Link to final terms")</f>
      </c>
      <c r="S202" s="0" t="s">
        <v>437</v>
      </c>
    </row>
    <row r="203">
      <c r="A203" s="0" t="s">
        <v>446</v>
      </c>
      <c r="B203" s="0" t="s">
        <v>447</v>
      </c>
      <c r="C203" s="0" t="s">
        <v>436</v>
      </c>
      <c r="D203" s="0" t="s">
        <v>23</v>
      </c>
      <c r="E203" s="0" t="s">
        <v>413</v>
      </c>
      <c r="F203" s="0" t="s">
        <v>25</v>
      </c>
      <c r="G203" s="2">
        <v>1</v>
      </c>
      <c r="H203" s="3">
        <v>46661</v>
      </c>
      <c r="I203" s="4">
        <v>1638682332</v>
      </c>
      <c r="J203" s="3">
        <v>43216</v>
      </c>
      <c r="K203" s="3">
        <v>46630</v>
      </c>
      <c r="L203" s="0" t="s">
        <v>26</v>
      </c>
      <c r="M203" s="0" t="s">
        <v>27</v>
      </c>
      <c r="N203" s="0" t="s">
        <v>28</v>
      </c>
      <c r="O203" s="4">
        <v>1638682332</v>
      </c>
      <c r="P203" s="2">
        <v>0</v>
      </c>
      <c r="Q203" s="3">
        <v>45566</v>
      </c>
      <c r="R203" s="1" t="str">
        <f>HYPERLINK("https://www.jyskerealkredit.dk/wps/wcm/connect/brf/ff4d67cd-3a65-4707-a6be-57cd4d98bf5e/DK0009395444.pdf?MOD=AJPERES","Link to final terms")</f>
      </c>
      <c r="S203" s="0" t="s">
        <v>437</v>
      </c>
    </row>
    <row r="204">
      <c r="A204" s="0" t="s">
        <v>448</v>
      </c>
      <c r="B204" s="0" t="s">
        <v>449</v>
      </c>
      <c r="C204" s="0" t="s">
        <v>436</v>
      </c>
      <c r="D204" s="0" t="s">
        <v>23</v>
      </c>
      <c r="E204" s="0" t="s">
        <v>413</v>
      </c>
      <c r="F204" s="0" t="s">
        <v>25</v>
      </c>
      <c r="G204" s="2">
        <v>1</v>
      </c>
      <c r="H204" s="3">
        <v>45931</v>
      </c>
      <c r="I204" s="4">
        <v>1504794522</v>
      </c>
      <c r="J204" s="3">
        <v>43216</v>
      </c>
      <c r="K204" s="3">
        <v>45900</v>
      </c>
      <c r="L204" s="0" t="s">
        <v>26</v>
      </c>
      <c r="M204" s="0" t="s">
        <v>27</v>
      </c>
      <c r="N204" s="0" t="s">
        <v>28</v>
      </c>
      <c r="O204" s="4">
        <v>1504794522</v>
      </c>
      <c r="P204" s="2">
        <v>100</v>
      </c>
      <c r="Q204" s="3">
        <v>45566</v>
      </c>
      <c r="R204" s="1" t="str">
        <f>HYPERLINK("https://www.jyskerealkredit.dk/wps/wcm/connect/brf/b6be0093-7988-436b-8f38-ffeb9e2de62d/DK0009395287.pdf?MOD=AJPERES","Link to final terms")</f>
      </c>
      <c r="S204" s="0" t="s">
        <v>437</v>
      </c>
    </row>
    <row r="205">
      <c r="A205" s="0" t="s">
        <v>450</v>
      </c>
      <c r="B205" s="0" t="s">
        <v>451</v>
      </c>
      <c r="C205" s="0" t="s">
        <v>436</v>
      </c>
      <c r="D205" s="0" t="s">
        <v>23</v>
      </c>
      <c r="E205" s="0" t="s">
        <v>413</v>
      </c>
      <c r="F205" s="0" t="s">
        <v>25</v>
      </c>
      <c r="G205" s="2">
        <v>1</v>
      </c>
      <c r="H205" s="3">
        <v>46296</v>
      </c>
      <c r="I205" s="4">
        <v>1504541463</v>
      </c>
      <c r="J205" s="3">
        <v>43216</v>
      </c>
      <c r="K205" s="3">
        <v>46265</v>
      </c>
      <c r="L205" s="0" t="s">
        <v>26</v>
      </c>
      <c r="M205" s="0" t="s">
        <v>27</v>
      </c>
      <c r="N205" s="0" t="s">
        <v>28</v>
      </c>
      <c r="O205" s="4">
        <v>1504541463</v>
      </c>
      <c r="P205" s="2">
        <v>0</v>
      </c>
      <c r="Q205" s="3">
        <v>45566</v>
      </c>
      <c r="R205" s="1" t="str">
        <f>HYPERLINK("https://www.jyskerealkredit.dk/wps/wcm/connect/brf/2f19a765-557e-47bf-b42c-f398d869e8f5/DK0009395360.pdf?MOD=AJPERES","Link to final terms")</f>
      </c>
      <c r="S205" s="0" t="s">
        <v>437</v>
      </c>
    </row>
    <row r="206">
      <c r="A206" s="0" t="s">
        <v>452</v>
      </c>
      <c r="B206" s="0" t="s">
        <v>453</v>
      </c>
      <c r="C206" s="0" t="s">
        <v>436</v>
      </c>
      <c r="D206" s="0" t="s">
        <v>23</v>
      </c>
      <c r="E206" s="0" t="s">
        <v>413</v>
      </c>
      <c r="F206" s="0" t="s">
        <v>25</v>
      </c>
      <c r="G206" s="2">
        <v>1</v>
      </c>
      <c r="H206" s="3">
        <v>45566</v>
      </c>
      <c r="I206" s="4">
        <v>1477519421</v>
      </c>
      <c r="J206" s="3">
        <v>43216</v>
      </c>
      <c r="K206" s="3">
        <v>45535</v>
      </c>
      <c r="L206" s="0" t="s">
        <v>26</v>
      </c>
      <c r="M206" s="0" t="s">
        <v>27</v>
      </c>
      <c r="N206" s="0" t="s">
        <v>28</v>
      </c>
      <c r="O206" s="4">
        <v>1477519421</v>
      </c>
      <c r="P206" s="2">
        <v>100</v>
      </c>
      <c r="Q206" s="3">
        <v>45566</v>
      </c>
      <c r="R206" s="1" t="str">
        <f>HYPERLINK("https://www.jyskerealkredit.dk/wps/wcm/connect/brf/84abee5c-205b-4823-a09a-0d34fd72e0f8/DK0009395014.pdf?MOD=AJPERES","Link to final terms")</f>
      </c>
      <c r="S206" s="0" t="s">
        <v>437</v>
      </c>
    </row>
    <row r="207">
      <c r="A207" s="0" t="s">
        <v>454</v>
      </c>
      <c r="B207" s="0" t="s">
        <v>455</v>
      </c>
      <c r="C207" s="0" t="s">
        <v>436</v>
      </c>
      <c r="D207" s="0" t="s">
        <v>23</v>
      </c>
      <c r="E207" s="0" t="s">
        <v>413</v>
      </c>
      <c r="F207" s="0" t="s">
        <v>25</v>
      </c>
      <c r="G207" s="2">
        <v>1</v>
      </c>
      <c r="H207" s="3">
        <v>48853</v>
      </c>
      <c r="I207" s="4">
        <v>1136983552</v>
      </c>
      <c r="J207" s="3">
        <v>45097</v>
      </c>
      <c r="K207" s="3">
        <v>48822</v>
      </c>
      <c r="L207" s="0" t="s">
        <v>26</v>
      </c>
      <c r="M207" s="0" t="s">
        <v>27</v>
      </c>
      <c r="N207" s="0" t="s">
        <v>28</v>
      </c>
      <c r="O207" s="4">
        <v>1136983552</v>
      </c>
      <c r="P207" s="2">
        <v>0</v>
      </c>
      <c r="Q207" s="3">
        <v>45566</v>
      </c>
      <c r="R207" s="1" t="str">
        <f>HYPERLINK("https://www.jyskerealkredit.dk/wps/wcm/connect/brf/5d1d184b-8d6e-4af9-8b70-d30119ca7953/DK0009412637+-+Endelige+vilkår+serie+1+321.S.ok.33+RF+.pdf?MOD=AJPERES","Link to final terms")</f>
      </c>
      <c r="S207" s="0" t="s">
        <v>437</v>
      </c>
    </row>
    <row r="208">
      <c r="A208" s="0" t="s">
        <v>456</v>
      </c>
      <c r="B208" s="0" t="s">
        <v>457</v>
      </c>
      <c r="C208" s="0" t="s">
        <v>412</v>
      </c>
      <c r="D208" s="0" t="s">
        <v>334</v>
      </c>
      <c r="E208" s="0" t="s">
        <v>413</v>
      </c>
      <c r="F208" s="0" t="s">
        <v>25</v>
      </c>
      <c r="G208" s="2">
        <v>9</v>
      </c>
      <c r="H208" s="3">
        <v>46023</v>
      </c>
      <c r="I208" s="4">
        <v>278455</v>
      </c>
      <c r="J208" s="3">
        <v>34578</v>
      </c>
      <c r="K208" s="3">
        <v>35308</v>
      </c>
      <c r="L208" s="0" t="s">
        <v>26</v>
      </c>
      <c r="M208" s="0" t="s">
        <v>46</v>
      </c>
      <c r="N208" s="0" t="s">
        <v>39</v>
      </c>
      <c r="O208" s="4">
        <v>278455</v>
      </c>
      <c r="P208" s="2">
        <v>27.3279600967</v>
      </c>
      <c r="Q208" s="3">
        <v>45474</v>
      </c>
      <c r="R208" s="1" t="str">
        <f>HYPERLINK("https://www.jyskerealkredit.dk/wps/wcm/connect/brf/aa4cabbf-f457-4d6c-a12b-cacc2be47e19/DK0009344293.pdf?MOD=AJPERES","Link to final terms")</f>
      </c>
      <c r="S208" s="0" t="s">
        <v>96</v>
      </c>
    </row>
    <row r="209">
      <c r="A209" s="0" t="s">
        <v>458</v>
      </c>
      <c r="B209" s="0" t="s">
        <v>459</v>
      </c>
      <c r="C209" s="0" t="s">
        <v>412</v>
      </c>
      <c r="D209" s="0" t="s">
        <v>334</v>
      </c>
      <c r="E209" s="0" t="s">
        <v>413</v>
      </c>
      <c r="F209" s="0" t="s">
        <v>25</v>
      </c>
      <c r="G209" s="2">
        <v>6</v>
      </c>
      <c r="H209" s="3">
        <v>47665</v>
      </c>
      <c r="I209" s="4">
        <v>88934</v>
      </c>
      <c r="J209" s="3"/>
      <c r="K209" s="3">
        <v>30967</v>
      </c>
      <c r="L209" s="0" t="s">
        <v>26</v>
      </c>
      <c r="M209" s="0" t="s">
        <v>46</v>
      </c>
      <c r="N209" s="0" t="s">
        <v>39</v>
      </c>
      <c r="O209" s="4">
        <v>88934</v>
      </c>
      <c r="P209" s="2">
        <v>12.3151294692</v>
      </c>
      <c r="Q209" s="3">
        <v>45474</v>
      </c>
      <c r="R209" s="1" t="str">
        <f>HYPERLINK("mailto:investors@jyskerealkredit.dk","Terms currently not available")</f>
      </c>
      <c r="S209" s="0" t="s">
        <v>96</v>
      </c>
    </row>
    <row r="210">
      <c r="A210" s="0" t="s">
        <v>460</v>
      </c>
      <c r="B210" s="0" t="s">
        <v>461</v>
      </c>
      <c r="C210" s="0" t="s">
        <v>412</v>
      </c>
      <c r="D210" s="0" t="s">
        <v>334</v>
      </c>
      <c r="E210" s="0" t="s">
        <v>413</v>
      </c>
      <c r="F210" s="0" t="s">
        <v>25</v>
      </c>
      <c r="G210" s="2">
        <v>10</v>
      </c>
      <c r="H210" s="3">
        <v>46023</v>
      </c>
      <c r="I210" s="4">
        <v>52685</v>
      </c>
      <c r="J210" s="3">
        <v>34578</v>
      </c>
      <c r="K210" s="3">
        <v>35308</v>
      </c>
      <c r="L210" s="0" t="s">
        <v>26</v>
      </c>
      <c r="M210" s="0" t="s">
        <v>46</v>
      </c>
      <c r="N210" s="0" t="s">
        <v>39</v>
      </c>
      <c r="O210" s="4">
        <v>52685</v>
      </c>
      <c r="P210" s="2">
        <v>17.2360382067</v>
      </c>
      <c r="Q210" s="3">
        <v>45474</v>
      </c>
      <c r="R210" s="1" t="str">
        <f>HYPERLINK("https://www.jyskerealkredit.dk/wps/wcm/connect/brf/c4320567-8097-4b4a-899f-7f066142c463/DK0009344459.pdf?MOD=AJPERES","Link to final terms")</f>
      </c>
      <c r="S210" s="0" t="s">
        <v>96</v>
      </c>
    </row>
    <row r="211">
      <c r="A211" s="0" t="s">
        <v>462</v>
      </c>
      <c r="B211" s="0" t="s">
        <v>463</v>
      </c>
      <c r="C211" s="0" t="s">
        <v>412</v>
      </c>
      <c r="D211" s="0" t="s">
        <v>334</v>
      </c>
      <c r="E211" s="0" t="s">
        <v>413</v>
      </c>
      <c r="F211" s="0" t="s">
        <v>25</v>
      </c>
      <c r="G211" s="2">
        <v>9</v>
      </c>
      <c r="H211" s="3">
        <v>45748</v>
      </c>
      <c r="I211" s="4">
        <v>23376</v>
      </c>
      <c r="J211" s="3">
        <v>32325</v>
      </c>
      <c r="K211" s="3">
        <v>33116</v>
      </c>
      <c r="L211" s="0" t="s">
        <v>26</v>
      </c>
      <c r="M211" s="0" t="s">
        <v>46</v>
      </c>
      <c r="N211" s="0" t="s">
        <v>39</v>
      </c>
      <c r="O211" s="4">
        <v>23376</v>
      </c>
      <c r="P211" s="2">
        <v>35.5464817094</v>
      </c>
      <c r="Q211" s="3">
        <v>45474</v>
      </c>
      <c r="R211" s="1" t="str">
        <f>HYPERLINK("https://www.jyskerealkredit.dk/wps/wcm/connect/brf/d0427c85-d75f-4678-8148-26c5be4ee0be/DK0009342248.pdf?MOD=AJPERES","Link to final terms")</f>
      </c>
      <c r="S211" s="0" t="s">
        <v>96</v>
      </c>
    </row>
    <row r="212">
      <c r="G212" s="2"/>
      <c r="H212" s="3"/>
      <c r="I212" s="4"/>
      <c r="J212" s="3"/>
      <c r="K212" s="3"/>
      <c r="O212" s="4"/>
      <c r="P212" s="2"/>
      <c r="Q212" s="3"/>
    </row>
  </sheetData>
  <hyperlinks>
    <hyperlink ref="R3" tooltip="Final terms for ISIN DK0009391534" r:id="rId2"/>
    <hyperlink ref="R4" tooltip="Final terms for ISIN DK0009411829" r:id="rId3"/>
    <hyperlink ref="R5" tooltip="Final terms for ISIN DK0009391377" r:id="rId4"/>
    <hyperlink ref="R6" tooltip="Final terms for ISIN DK0009412041" r:id="rId5"/>
    <hyperlink ref="R7" tooltip="Final terms for ISIN DK0009405938" r:id="rId6"/>
    <hyperlink ref="R8" tooltip="Final terms for ISIN DK0009391294" r:id="rId7"/>
    <hyperlink ref="R9" tooltip="Final terms for ISIN DK0009412207" r:id="rId8"/>
    <hyperlink ref="R10" tooltip="Final terms for ISIN DK0009397739" r:id="rId9"/>
    <hyperlink ref="R11" tooltip="Final terms for ISIN DK0009397069" r:id="rId10"/>
    <hyperlink ref="R12" tooltip="Final terms for ISIN DK0009403560" r:id="rId11"/>
    <hyperlink ref="R13" tooltip="Final terms for ISIN DK0009395956" r:id="rId12"/>
    <hyperlink ref="R14" tooltip="Final terms for ISIN DK0009405425" r:id="rId13"/>
    <hyperlink ref="R15" tooltip="Final terms for ISIN DK0009409922" r:id="rId14"/>
    <hyperlink ref="R16" tooltip="Final terms for ISIN DK0009398976" r:id="rId15"/>
    <hyperlink ref="R17" tooltip="Final terms for ISIN DK0009408528" r:id="rId16"/>
    <hyperlink ref="R18" tooltip="Final terms for ISIN DK0009393316" r:id="rId17"/>
    <hyperlink ref="R19" tooltip="Final terms for ISIN DK0009409419" r:id="rId18"/>
    <hyperlink ref="R20" tooltip="Final terms for ISIN DK0009399941" r:id="rId19"/>
    <hyperlink ref="R21" tooltip="Final terms for ISIN DK0009403131" r:id="rId20"/>
    <hyperlink ref="R22" tooltip="Final terms for ISIN DK0009412397" r:id="rId21"/>
    <hyperlink ref="R23" tooltip="Final terms for ISIN DK0009397812" r:id="rId22"/>
    <hyperlink ref="R24" tooltip="Final terms for ISIN DK0009399438" r:id="rId23"/>
    <hyperlink ref="R25" tooltip="Final terms for ISIN DK0009403727" r:id="rId24"/>
    <hyperlink ref="R26" tooltip="Final terms for ISIN DK0009403644" r:id="rId25"/>
    <hyperlink ref="R27" tooltip="Final terms for ISIN DK0009398620" r:id="rId26"/>
    <hyperlink ref="R28" tooltip="Final terms for ISIN DK0009399867" r:id="rId27"/>
    <hyperlink ref="R29" tooltip="Final terms for ISIN DK0009409252" r:id="rId28"/>
    <hyperlink ref="R30" tooltip="Final terms for ISIN DK0009399008" r:id="rId29"/>
    <hyperlink ref="R31" tooltip="Final terms for ISIN DK0009393746" r:id="rId30"/>
    <hyperlink ref="R32" tooltip="Final terms for ISIN DK0009408601" r:id="rId31"/>
    <hyperlink ref="R33" tooltip="Final terms for ISIN DK0009409179" r:id="rId32"/>
    <hyperlink ref="R34" tooltip="Final terms for ISIN DK0009413528" r:id="rId33"/>
    <hyperlink ref="R35" tooltip="Final terms for ISIN DK0009407470" r:id="rId34"/>
    <hyperlink ref="R36" tooltip="Final terms for ISIN DK0009406746" r:id="rId35"/>
    <hyperlink ref="R37" tooltip="Final terms for ISIN DK0009387698" r:id="rId36"/>
    <hyperlink ref="R38" tooltip="Final terms for ISIN DK0009410342" r:id="rId37"/>
    <hyperlink ref="R39" tooltip="Final terms for ISIN DK0009412710" r:id="rId38"/>
    <hyperlink ref="R40" tooltip="Final terms for ISIN DK0009398380" r:id="rId39"/>
    <hyperlink ref="R41" tooltip="Final terms for ISIN DK0009399784" r:id="rId40"/>
    <hyperlink ref="R42" tooltip="Final terms for ISIN DK0009396681" r:id="rId41"/>
    <hyperlink ref="R43" tooltip="Final terms for ISIN DK0009405508" r:id="rId42"/>
    <hyperlink ref="R44" tooltip="Final terms for ISIN DK0009405185" r:id="rId43"/>
    <hyperlink ref="R45" tooltip="Final terms for ISIN DK0009406076" r:id="rId44"/>
    <hyperlink ref="R46" tooltip="Final terms for ISIN DK0009408288" r:id="rId45"/>
    <hyperlink ref="R47" tooltip="Final terms for ISIN DK0009399198" r:id="rId46"/>
    <hyperlink ref="R48" tooltip="Final terms for ISIN DK0009392425" r:id="rId47"/>
    <hyperlink ref="R49" tooltip="Final terms for ISIN DK0009387771" r:id="rId48"/>
    <hyperlink ref="R50" tooltip="Final terms for ISIN DK0009405698" r:id="rId49"/>
    <hyperlink ref="R51" tooltip="Final terms for ISIN DK0009396921" r:id="rId50"/>
    <hyperlink ref="R52" tooltip="Final terms for ISIN DK0009407397" r:id="rId51"/>
    <hyperlink ref="R53" tooltip="Final terms for ISIN DK0009408015" r:id="rId52"/>
    <hyperlink ref="R54" tooltip="Final terms for ISIN DK0009409849" r:id="rId53"/>
    <hyperlink ref="R55" tooltip="Final terms for ISIN DK0009393902" r:id="rId54"/>
    <hyperlink ref="R56" tooltip="Final terms for ISIN DK0009413601" r:id="rId55"/>
    <hyperlink ref="R57" tooltip="Final terms for ISIN DK0009404378" r:id="rId56"/>
    <hyperlink ref="R58" tooltip="Final terms for ISIN DK0009412983" r:id="rId57"/>
    <hyperlink ref="R59" tooltip="Final terms for ISIN DK0009392342" r:id="rId58"/>
    <hyperlink ref="R60" tooltip="Final terms for ISIN DK0009409336" r:id="rId59"/>
    <hyperlink ref="R61" tooltip="Final terms for ISIN DK0009412553" r:id="rId60"/>
    <hyperlink ref="R62" tooltip="Final terms for ISIN DK0009414336" r:id="rId61"/>
    <hyperlink ref="R63" tooltip="Final terms for ISIN XS1514010310" r:id="rId62"/>
    <hyperlink ref="R64" tooltip="Final terms for ISIN DK0009413791" r:id="rId63"/>
    <hyperlink ref="R65" tooltip="Final terms for ISIN DK0009404535" r:id="rId64"/>
    <hyperlink ref="R66" tooltip="Final terms for ISIN DK0009386617" r:id="rId65"/>
    <hyperlink ref="R67" tooltip="Final terms for ISIN DK0009404022" r:id="rId66"/>
    <hyperlink ref="R68" tooltip="Final terms for ISIN DK0009411746" r:id="rId67"/>
    <hyperlink ref="R69" tooltip="Final terms for ISIN DK0009396764" r:id="rId68"/>
    <hyperlink ref="R70" tooltip="Final terms for ISIN DK0009410268" r:id="rId69"/>
    <hyperlink ref="R71" tooltip="Final terms for ISIN DK0009410425" r:id="rId70"/>
    <hyperlink ref="R72" tooltip="Final terms for ISIN DK0009408791" r:id="rId71"/>
    <hyperlink ref="R73" tooltip="Final terms for ISIN DK0009392854" r:id="rId72"/>
    <hyperlink ref="R74" tooltip="Final terms for ISIN DK0009382707" r:id="rId73"/>
    <hyperlink ref="R75" tooltip="Final terms for ISIN DK0009410508" r:id="rId74"/>
    <hyperlink ref="R76" tooltip="Final terms for ISIN DK0009404618" r:id="rId75"/>
    <hyperlink ref="R77" tooltip="Final terms for ISIN DK0009410185" r:id="rId76"/>
    <hyperlink ref="R78" tooltip="Final terms for ISIN XS1669866300" r:id="rId77"/>
    <hyperlink ref="R79" tooltip="Final terms for ISIN XS1961126775" r:id="rId78"/>
    <hyperlink ref="R80" tooltip="Final terms for ISIN DK0009387854" r:id="rId79"/>
    <hyperlink ref="R81" tooltip="Final terms for ISIN DK0009387938" r:id="rId80"/>
    <hyperlink ref="R82" tooltip="Final terms for ISIN DK0009403800" r:id="rId81"/>
    <hyperlink ref="R83" tooltip="Final terms for ISIN DK0009389637" r:id="rId82"/>
    <hyperlink ref="R84" tooltip="Final terms for ISIN DK0009406233" r:id="rId83"/>
    <hyperlink ref="R85" tooltip="Final terms for ISIN DK0009405342" r:id="rId84"/>
    <hyperlink ref="R86" tooltip="Final terms for ISIN DK0009398893" r:id="rId85"/>
    <hyperlink ref="R87" tooltip="Final terms for ISIN DK0009407553" r:id="rId86"/>
    <hyperlink ref="R88" tooltip="Final terms for ISIN DK0009392771" r:id="rId87"/>
    <hyperlink ref="R89" tooltip="Final terms for ISIN DK0009408874" r:id="rId88"/>
    <hyperlink ref="R90" tooltip="Final terms for ISIN DK0009381303" r:id="rId89"/>
    <hyperlink ref="R91" tooltip="Final terms for ISIN DK0009384323" r:id="rId90"/>
    <hyperlink ref="R92" tooltip="Final terms for ISIN DK0009403990" r:id="rId91"/>
    <hyperlink ref="R93" tooltip="Final terms for ISIN DK0009407983" r:id="rId92"/>
    <hyperlink ref="R94" tooltip="Final terms for ISIN DK0009388159" r:id="rId93"/>
    <hyperlink ref="R95" tooltip="Final terms for ISIN DK0009407207" r:id="rId94"/>
    <hyperlink ref="R96" tooltip="Final terms for ISIN DK0009404451" r:id="rId95"/>
    <hyperlink ref="R97" tooltip="Final terms for ISIN DK0009409096" r:id="rId96"/>
    <hyperlink ref="R98" tooltip="Final terms for ISIN DK0009407124" r:id="rId97"/>
    <hyperlink ref="R99" tooltip="Final terms for ISIN DK0009377897" r:id="rId98"/>
    <hyperlink ref="R100" tooltip="Final terms for ISIN DK0009381576" r:id="rId99"/>
    <hyperlink ref="R101" tooltip="Final terms for ISIN DK0009413445" r:id="rId100"/>
    <hyperlink ref="R102" tooltip="Final terms for ISIN DK0009392698" r:id="rId101"/>
    <hyperlink ref="R103" tooltip="Final terms for ISIN DK0009376733" r:id="rId102"/>
    <hyperlink ref="R104" tooltip="Final terms for ISIN DK0009408957" r:id="rId103"/>
    <hyperlink ref="R105" tooltip="Final terms for ISIN DK0009388076" r:id="rId104"/>
    <hyperlink ref="R106" tooltip="Final terms for ISIN DK0009381147" r:id="rId105"/>
    <hyperlink ref="R107" tooltip="Final terms for ISIN DK0009377624" r:id="rId106"/>
    <hyperlink ref="R108" tooltip="Final terms for ISIN DK0009379679" r:id="rId107"/>
    <hyperlink ref="R109" tooltip="Final terms for ISIN DK0009367070" r:id="rId108"/>
    <hyperlink ref="R110" tooltip="Final terms for ISIN DK0009381733" r:id="rId109"/>
    <hyperlink ref="R111" tooltip="Final terms for ISIN DK0009376816" r:id="rId110"/>
    <hyperlink ref="R112" tooltip="Final terms for ISIN DK0009407041" r:id="rId111"/>
    <hyperlink ref="R113" tooltip="Final terms for ISIN DK0009414419" r:id="rId112"/>
    <hyperlink ref="R114" tooltip="Final terms for ISIN DK0009377707" r:id="rId113"/>
    <hyperlink ref="R115" tooltip="Final terms for ISIN DK0009381493" r:id="rId114"/>
    <hyperlink ref="R116" tooltip="Final terms for ISIN DK0009379406" r:id="rId115"/>
    <hyperlink ref="R117" tooltip="Final terms for ISIN DK0009368987" r:id="rId116"/>
    <hyperlink ref="R118" tooltip="Final terms for ISIN DK0009381220" r:id="rId117"/>
    <hyperlink ref="R119" tooltip="Final terms for ISIN DK0009377970" r:id="rId118"/>
    <hyperlink ref="R120" tooltip="Final terms for ISIN DK0009407710" r:id="rId119"/>
    <hyperlink ref="R121" tooltip="Final terms for ISIN DK0009383515" r:id="rId120"/>
    <hyperlink ref="R122" tooltip="Final terms for ISIN DK0009374365" r:id="rId121"/>
    <hyperlink ref="R123" tooltip="Final terms for ISIN DK0009409682" r:id="rId122"/>
    <hyperlink ref="R124" tooltip="Final terms for ISIN DK0009406662" r:id="rId123"/>
    <hyperlink ref="R125" tooltip="Final terms for ISIN DK0009373474" r:id="rId124"/>
    <hyperlink ref="R126" tooltip="Final terms for ISIN DK0009366932" r:id="rId125"/>
    <hyperlink ref="R127" tooltip="Final terms for ISIN DK0009392268" r:id="rId126"/>
    <hyperlink ref="R128" tooltip="Final terms for ISIN DK0009374795" r:id="rId127"/>
    <hyperlink ref="R129" tooltip="Final terms for ISIN DK0009388829" r:id="rId128"/>
    <hyperlink ref="R130" tooltip="Final terms for ISIN DK0009376659" r:id="rId129"/>
    <hyperlink ref="R131" tooltip="Final terms for ISIN DK0009372070" r:id="rId130"/>
    <hyperlink ref="R132" tooltip="Final terms for ISIN DK0009382624" r:id="rId131"/>
    <hyperlink ref="R133" tooltip="Final terms for ISIN DK0009366429" r:id="rId132"/>
    <hyperlink ref="R134" tooltip="Final terms for ISIN DK0009388746" r:id="rId133"/>
    <hyperlink ref="R135" tooltip="Final terms for ISIN DK0009376493" r:id="rId134"/>
    <hyperlink ref="R136" tooltip="Final terms for ISIN DK0009371189" r:id="rId135"/>
    <hyperlink ref="R137" tooltip="Final terms for ISIN DK0009366858" r:id="rId136"/>
    <hyperlink ref="R138" tooltip="Final terms for ISIN DK0009366775" r:id="rId137"/>
    <hyperlink ref="R139" tooltip="Final terms for ISIN DK0009411902" r:id="rId138"/>
    <hyperlink ref="R140" tooltip="Final terms for ISIN DK0009366502" r:id="rId139"/>
    <hyperlink ref="R141" tooltip="Final terms for ISIN DK0009366346" r:id="rId140"/>
    <hyperlink ref="R142" tooltip="Final terms for ISIN DK0009369365" r:id="rId141"/>
    <hyperlink ref="R143" tooltip="Final terms for ISIN DK0009374878" r:id="rId142"/>
    <hyperlink ref="R144" tooltip="Final terms for ISIN DK0009366692" r:id="rId143"/>
    <hyperlink ref="R145" tooltip="Final terms for ISIN DK0009369282" r:id="rId144"/>
    <hyperlink ref="R146" tooltip="Final terms for ISIN DK0009412470" r:id="rId145"/>
    <hyperlink ref="R147" tooltip="Final terms for ISIN DK0009411233" r:id="rId146"/>
    <hyperlink ref="R148" tooltip="Final terms for ISIN DK0009411159" r:id="rId147"/>
    <hyperlink ref="R149" tooltip="Final terms for ISIN DK0009411316" r:id="rId148"/>
    <hyperlink ref="R150" tooltip="Final terms for ISIN DK0009361628" r:id="rId149"/>
    <hyperlink ref="R151" tooltip="Final terms for ISIN DK0009413288" r:id="rId150"/>
    <hyperlink ref="R152" tooltip="Final terms for ISIN DK0009413957" r:id="rId151"/>
    <hyperlink ref="R153" tooltip="Final terms for ISIN DK0009413874" r:id="rId152"/>
    <hyperlink ref="R154" tooltip="Final terms for ISIN DK0009361701" r:id="rId153"/>
    <hyperlink ref="R155" tooltip="Final terms for ISIN DK0009411589" r:id="rId154"/>
    <hyperlink ref="R156" tooltip="Final terms for ISIN DK0009358830" r:id="rId155"/>
    <hyperlink ref="R157" tooltip="Final terms for ISIN DK0009356545" r:id="rId156"/>
    <hyperlink ref="R158" tooltip="Final terms for ISIN DK0009360570" r:id="rId157"/>
    <hyperlink ref="R159" tooltip="Final terms for ISIN DK0009361461" r:id="rId158"/>
    <hyperlink ref="R160" tooltip="Final terms for ISIN DK0009360737" r:id="rId159"/>
    <hyperlink ref="R161" tooltip="Final terms for ISIN DK0009361032" r:id="rId160"/>
    <hyperlink ref="R162" tooltip="Final terms for ISIN DK0009360497" r:id="rId161"/>
    <hyperlink ref="R163" tooltip="Final terms for ISIN DK0009361388" r:id="rId162"/>
    <hyperlink ref="R164" tooltip="Final terms for ISIN DK0009361891" r:id="rId163"/>
    <hyperlink ref="R165" tooltip="Final terms for ISIN DK0009360307" r:id="rId164"/>
    <hyperlink ref="R166" tooltip="Final terms for ISIN DK0009361974" r:id="rId165"/>
    <hyperlink ref="R167" tooltip="Final terms for ISIN DK0009364721" r:id="rId166"/>
    <hyperlink ref="R168" tooltip="Final terms for ISIN DK0009356628" r:id="rId167"/>
    <hyperlink ref="R169" tooltip="Final terms for ISIN DK0009358244" r:id="rId168"/>
    <hyperlink ref="R170" tooltip="Final terms for ISIN DK0009359804" r:id="rId169"/>
    <hyperlink ref="R171" tooltip="Final terms for ISIN DK0009363160" r:id="rId170"/>
    <hyperlink ref="R172" tooltip="Final terms for ISIN DK0009356388" r:id="rId171"/>
    <hyperlink ref="R173" tooltip="Terms currently not available, please contact us by clicking here" r:id="rId172"/>
    <hyperlink ref="R174" tooltip="Final terms for ISIN DK0009349177" r:id="rId173"/>
    <hyperlink ref="R175" tooltip="Final terms for ISIN DK0009350506" r:id="rId174"/>
    <hyperlink ref="R176" tooltip="Final terms for ISIN DK0009351314" r:id="rId175"/>
    <hyperlink ref="R177" tooltip="Final terms for ISIN DK0009351587" r:id="rId176"/>
    <hyperlink ref="R178" tooltip="Final terms for ISIN DK0009348369" r:id="rId177"/>
    <hyperlink ref="R179" tooltip="Final terms for ISIN DK0009349094" r:id="rId178"/>
    <hyperlink ref="R180" tooltip="Final terms for ISIN DK0009351827" r:id="rId179"/>
    <hyperlink ref="R181" tooltip="Final terms for ISIN DK0009348799" r:id="rId180"/>
    <hyperlink ref="R182" tooltip="Final terms for ISIN DK0009334575" r:id="rId181"/>
    <hyperlink ref="R183" tooltip="Final terms for ISIN DK0009352205" r:id="rId182"/>
    <hyperlink ref="R184" tooltip="Final terms for ISIN DK0009347395" r:id="rId183"/>
    <hyperlink ref="R185" tooltip="Final terms for ISIN DK0009333924" r:id="rId184"/>
    <hyperlink ref="R186" tooltip="Final terms for ISIN DK0009350423" r:id="rId185"/>
    <hyperlink ref="R187" tooltip="Final terms for ISIN DK0009335036" r:id="rId186"/>
    <hyperlink ref="R188" tooltip="Final terms for ISIN DK0009343139" r:id="rId187"/>
    <hyperlink ref="R189" tooltip="Final terms for ISIN DK0009344020" r:id="rId188"/>
    <hyperlink ref="R190" tooltip="Final terms for ISIN DK0009344962" r:id="rId189"/>
    <hyperlink ref="R191" tooltip="Terms currently not available, please contact us by clicking here" r:id="rId190"/>
    <hyperlink ref="R192" tooltip="Terms currently not available, please contact us by clicking here" r:id="rId191"/>
    <hyperlink ref="R193" tooltip="Final terms for ISIN DK0007800304" r:id="rId192"/>
    <hyperlink ref="R194" tooltip="Final terms for ISIN DK0009343725" r:id="rId193"/>
    <hyperlink ref="R195" tooltip="Final terms for ISIN DK0009324501" r:id="rId194"/>
    <hyperlink ref="R196" tooltip="Final terms for ISIN DK0007802516" r:id="rId195"/>
    <hyperlink ref="R197" tooltip="Final terms for ISIN DK0007800148" r:id="rId196"/>
    <hyperlink ref="R198" tooltip="Final terms for ISIN DK0009395527" r:id="rId197"/>
    <hyperlink ref="R199" tooltip="Final terms for ISIN DK0009404964" r:id="rId198"/>
    <hyperlink ref="R200" tooltip="Final terms for ISIN DK0009397143" r:id="rId199"/>
    <hyperlink ref="R201" tooltip="Final terms for ISIN DK0009399511" r:id="rId200"/>
    <hyperlink ref="R202" tooltip="Final terms for ISIN DK0009406902" r:id="rId201"/>
    <hyperlink ref="R203" tooltip="Final terms for ISIN DK0009395444" r:id="rId202"/>
    <hyperlink ref="R204" tooltip="Final terms for ISIN DK0009395287" r:id="rId203"/>
    <hyperlink ref="R205" tooltip="Final terms for ISIN DK0009395360" r:id="rId204"/>
    <hyperlink ref="R206" tooltip="Final terms for ISIN DK0009395014" r:id="rId205"/>
    <hyperlink ref="R207" tooltip="Final terms for ISIN DK0009412637" r:id="rId206"/>
    <hyperlink ref="R208" tooltip="Final terms for ISIN DK0009344293" r:id="rId207"/>
    <hyperlink ref="R209" tooltip="Terms currently not available, please contact us by clicking here" r:id="rId208"/>
    <hyperlink ref="R210" tooltip="Final terms for ISIN DK0009344459" r:id="rId209"/>
    <hyperlink ref="R211" tooltip="Final terms for ISIN DK0009342248" r:id="rId210"/>
  </hyperlinks>
  <headerFooter/>
  <tableParts>
    <tablePart r:id="rId1"/>
  </tableParts>
</worksheet>
</file>

<file path=xl/worksheets/sheet2.xml><?xml version="1.0" encoding="utf-8"?>
<worksheet xmlns:r="http://schemas.openxmlformats.org/officeDocument/2006/relationships" xmlns="http://schemas.openxmlformats.org/spreadsheetml/2006/main">
  <dimension ref="A1:F4182"/>
  <sheetViews>
    <sheetView workbookViewId="0"/>
  </sheetViews>
  <sheetFormatPr defaultRowHeight="15"/>
  <cols>
    <col min="1" max="1" width="14.7984848022461" customWidth="1"/>
    <col min="2" max="2" width="18.1984100341797" customWidth="1"/>
    <col min="3" max="3" width="13.985426902771" customWidth="1"/>
    <col min="4" max="4" width="29.8664703369141" customWidth="1"/>
    <col min="5" max="5" width="20.0368595123291" customWidth="1"/>
    <col min="6" max="6" width="16.993239402771" customWidth="1"/>
  </cols>
  <sheetData>
    <row r="1">
      <c r="A1" s="0" t="s">
        <v>0</v>
      </c>
    </row>
    <row r="2">
      <c r="A2" s="5" t="s">
        <v>464</v>
      </c>
      <c r="B2" s="5" t="s">
        <v>465</v>
      </c>
      <c r="C2" s="5" t="s">
        <v>466</v>
      </c>
      <c r="D2" s="5" t="s">
        <v>467</v>
      </c>
      <c r="E2" s="5" t="s">
        <v>468</v>
      </c>
      <c r="F2" s="5" t="s">
        <v>469</v>
      </c>
    </row>
    <row r="3">
      <c r="A3" s="0" t="s">
        <v>422</v>
      </c>
      <c r="B3" s="3">
        <v>45288</v>
      </c>
      <c r="C3" s="3">
        <v>45292</v>
      </c>
      <c r="D3" s="2">
        <v>13.4539975053</v>
      </c>
      <c r="E3" s="4">
        <v>1826742</v>
      </c>
      <c r="F3" s="4">
        <v>2110718</v>
      </c>
    </row>
    <row r="4">
      <c r="A4" s="0" t="s">
        <v>422</v>
      </c>
      <c r="B4" s="3">
        <v>45106</v>
      </c>
      <c r="C4" s="3">
        <v>45108</v>
      </c>
      <c r="D4" s="2">
        <v>11.8343027814</v>
      </c>
      <c r="E4" s="4">
        <v>2110722</v>
      </c>
      <c r="F4" s="4">
        <v>2394040</v>
      </c>
    </row>
    <row r="5">
      <c r="A5" s="0" t="s">
        <v>422</v>
      </c>
      <c r="B5" s="3">
        <v>44924</v>
      </c>
      <c r="C5" s="3">
        <v>44927</v>
      </c>
      <c r="D5" s="2">
        <v>10.3303734967</v>
      </c>
      <c r="E5" s="4">
        <v>2394040</v>
      </c>
      <c r="F5" s="4">
        <v>2669845</v>
      </c>
    </row>
    <row r="6">
      <c r="A6" s="0" t="s">
        <v>422</v>
      </c>
      <c r="B6" s="3">
        <v>44741</v>
      </c>
      <c r="C6" s="3">
        <v>44743</v>
      </c>
      <c r="D6" s="2">
        <v>9.1829607082</v>
      </c>
      <c r="E6" s="4">
        <v>2669842</v>
      </c>
      <c r="F6" s="4">
        <v>2939803</v>
      </c>
    </row>
    <row r="7">
      <c r="A7" s="0" t="s">
        <v>422</v>
      </c>
      <c r="B7" s="3">
        <v>44559</v>
      </c>
      <c r="C7" s="3">
        <v>44562</v>
      </c>
      <c r="D7" s="2">
        <v>8.2407938584</v>
      </c>
      <c r="E7" s="4">
        <v>2939809</v>
      </c>
      <c r="F7" s="4">
        <v>3203830</v>
      </c>
    </row>
    <row r="8">
      <c r="A8" s="0" t="s">
        <v>422</v>
      </c>
      <c r="B8" s="3">
        <v>44376</v>
      </c>
      <c r="C8" s="3">
        <v>44378</v>
      </c>
      <c r="D8" s="2">
        <v>8.6818894731</v>
      </c>
      <c r="E8" s="4">
        <v>3203821</v>
      </c>
      <c r="F8" s="4">
        <v>3508418</v>
      </c>
    </row>
    <row r="9">
      <c r="A9" s="0" t="s">
        <v>422</v>
      </c>
      <c r="B9" s="3">
        <v>44194</v>
      </c>
      <c r="C9" s="3">
        <v>44197</v>
      </c>
      <c r="D9" s="2">
        <v>7.6364509543</v>
      </c>
      <c r="E9" s="4">
        <v>3508422</v>
      </c>
      <c r="F9" s="4">
        <v>3798492</v>
      </c>
    </row>
    <row r="10">
      <c r="A10" s="0" t="s">
        <v>422</v>
      </c>
      <c r="B10" s="3">
        <v>44011</v>
      </c>
      <c r="C10" s="3">
        <v>44013</v>
      </c>
      <c r="D10" s="2">
        <v>6.8660771461</v>
      </c>
      <c r="E10" s="4">
        <v>3798495</v>
      </c>
      <c r="F10" s="4">
        <v>4078530</v>
      </c>
    </row>
    <row r="11">
      <c r="A11" s="0" t="s">
        <v>422</v>
      </c>
      <c r="B11" s="3">
        <v>43826</v>
      </c>
      <c r="C11" s="3">
        <v>43831</v>
      </c>
      <c r="D11" s="2">
        <v>6.3579119579</v>
      </c>
      <c r="E11" s="4">
        <v>4078524</v>
      </c>
      <c r="F11" s="4">
        <v>4355439</v>
      </c>
    </row>
    <row r="12">
      <c r="A12" s="0" t="s">
        <v>422</v>
      </c>
      <c r="B12" s="3">
        <v>43643</v>
      </c>
      <c r="C12" s="3">
        <v>43647</v>
      </c>
      <c r="D12" s="2">
        <v>6.3872428371</v>
      </c>
      <c r="E12" s="4">
        <v>4355444</v>
      </c>
      <c r="F12" s="4">
        <v>4652618</v>
      </c>
    </row>
    <row r="13">
      <c r="A13" s="0" t="s">
        <v>422</v>
      </c>
      <c r="B13" s="3">
        <v>43461</v>
      </c>
      <c r="C13" s="3">
        <v>43466</v>
      </c>
      <c r="D13" s="2">
        <v>5.5173783284</v>
      </c>
      <c r="E13" s="4">
        <v>4652620</v>
      </c>
      <c r="F13" s="4">
        <v>4924313</v>
      </c>
    </row>
    <row r="14">
      <c r="A14" s="0" t="s">
        <v>422</v>
      </c>
      <c r="B14" s="3">
        <v>43279</v>
      </c>
      <c r="C14" s="3">
        <v>43282</v>
      </c>
      <c r="D14" s="2">
        <v>5.002028169</v>
      </c>
      <c r="E14" s="4">
        <v>4924312</v>
      </c>
      <c r="F14" s="4">
        <v>5183597</v>
      </c>
    </row>
    <row r="15">
      <c r="A15" s="0" t="s">
        <v>422</v>
      </c>
      <c r="B15" s="3">
        <v>43097</v>
      </c>
      <c r="C15" s="3">
        <v>43101</v>
      </c>
      <c r="D15" s="2">
        <v>4.9667267698</v>
      </c>
      <c r="E15" s="4">
        <v>5183588</v>
      </c>
      <c r="F15" s="4">
        <v>5454498</v>
      </c>
    </row>
    <row r="16">
      <c r="A16" s="0" t="s">
        <v>422</v>
      </c>
      <c r="B16" s="3">
        <v>42915</v>
      </c>
      <c r="C16" s="3">
        <v>42917</v>
      </c>
      <c r="D16" s="2">
        <v>4.3751038022</v>
      </c>
      <c r="E16" s="4">
        <v>5454511</v>
      </c>
      <c r="F16" s="4">
        <v>5704070</v>
      </c>
    </row>
    <row r="17">
      <c r="A17" s="0" t="s">
        <v>422</v>
      </c>
      <c r="B17" s="3">
        <v>42733</v>
      </c>
      <c r="C17" s="3">
        <v>42736</v>
      </c>
      <c r="D17" s="2">
        <v>20.744906027</v>
      </c>
      <c r="E17" s="4">
        <v>5704062</v>
      </c>
      <c r="F17" s="4">
        <v>7197092</v>
      </c>
    </row>
    <row r="18">
      <c r="A18" s="0" t="s">
        <v>422</v>
      </c>
      <c r="B18" s="3">
        <v>42550</v>
      </c>
      <c r="C18" s="3">
        <v>42552</v>
      </c>
      <c r="D18" s="2">
        <v>4.5180942692</v>
      </c>
      <c r="E18" s="4">
        <v>7197089</v>
      </c>
      <c r="F18" s="4">
        <v>7537647</v>
      </c>
    </row>
    <row r="19">
      <c r="A19" s="0" t="s">
        <v>422</v>
      </c>
      <c r="B19" s="3">
        <v>42367</v>
      </c>
      <c r="C19" s="3">
        <v>42370</v>
      </c>
      <c r="D19" s="2">
        <v>9.0818600889</v>
      </c>
      <c r="E19" s="4">
        <v>7537652</v>
      </c>
      <c r="F19" s="4">
        <v>8290592</v>
      </c>
    </row>
    <row r="20">
      <c r="A20" s="0" t="s">
        <v>422</v>
      </c>
      <c r="B20" s="3">
        <v>42083</v>
      </c>
      <c r="C20" s="3">
        <v>42186</v>
      </c>
      <c r="D20" s="2">
        <v>20.743036763</v>
      </c>
      <c r="E20" s="4">
        <v>8290587</v>
      </c>
      <c r="F20" s="4">
        <v>10460390</v>
      </c>
    </row>
    <row r="21">
      <c r="A21" s="0" t="s">
        <v>422</v>
      </c>
      <c r="B21" s="3">
        <v>41901</v>
      </c>
      <c r="C21" s="3">
        <v>42005</v>
      </c>
      <c r="D21" s="2">
        <v>4.0522161705</v>
      </c>
      <c r="E21" s="4">
        <v>10460391</v>
      </c>
      <c r="F21" s="4">
        <v>10902170</v>
      </c>
    </row>
    <row r="22">
      <c r="A22" s="0" t="s">
        <v>422</v>
      </c>
      <c r="B22" s="3">
        <v>41719</v>
      </c>
      <c r="C22" s="3">
        <v>41821</v>
      </c>
      <c r="D22" s="2">
        <v>54.0770622801</v>
      </c>
      <c r="E22" s="4">
        <v>10902170</v>
      </c>
      <c r="F22" s="4">
        <v>23740140</v>
      </c>
    </row>
    <row r="23">
      <c r="A23" s="0" t="s">
        <v>420</v>
      </c>
      <c r="B23" s="3">
        <v>45288</v>
      </c>
      <c r="C23" s="3">
        <v>45292</v>
      </c>
      <c r="D23" s="2">
        <v>13.3168190083</v>
      </c>
      <c r="E23" s="4">
        <v>1884553</v>
      </c>
      <c r="F23" s="4">
        <v>2174070</v>
      </c>
    </row>
    <row r="24">
      <c r="A24" s="0" t="s">
        <v>420</v>
      </c>
      <c r="B24" s="3">
        <v>45106</v>
      </c>
      <c r="C24" s="3">
        <v>45108</v>
      </c>
      <c r="D24" s="2">
        <v>10.6580317412</v>
      </c>
      <c r="E24" s="4">
        <v>2174068</v>
      </c>
      <c r="F24" s="4">
        <v>2433423</v>
      </c>
    </row>
    <row r="25">
      <c r="A25" s="0" t="s">
        <v>420</v>
      </c>
      <c r="B25" s="3">
        <v>44924</v>
      </c>
      <c r="C25" s="3">
        <v>44927</v>
      </c>
      <c r="D25" s="2">
        <v>10.5693231194</v>
      </c>
      <c r="E25" s="4">
        <v>2433423</v>
      </c>
      <c r="F25" s="4">
        <v>2721016</v>
      </c>
    </row>
    <row r="26">
      <c r="A26" s="0" t="s">
        <v>420</v>
      </c>
      <c r="B26" s="3">
        <v>44741</v>
      </c>
      <c r="C26" s="3">
        <v>44743</v>
      </c>
      <c r="D26" s="2">
        <v>10.9301399954</v>
      </c>
      <c r="E26" s="4">
        <v>2721013</v>
      </c>
      <c r="F26" s="4">
        <v>3054920</v>
      </c>
    </row>
    <row r="27">
      <c r="A27" s="0" t="s">
        <v>420</v>
      </c>
      <c r="B27" s="3">
        <v>44559</v>
      </c>
      <c r="C27" s="3">
        <v>44562</v>
      </c>
      <c r="D27" s="2">
        <v>10.0748247743</v>
      </c>
      <c r="E27" s="4">
        <v>3054921</v>
      </c>
      <c r="F27" s="4">
        <v>3397181</v>
      </c>
    </row>
    <row r="28">
      <c r="A28" s="0" t="s">
        <v>420</v>
      </c>
      <c r="B28" s="3">
        <v>44376</v>
      </c>
      <c r="C28" s="3">
        <v>44378</v>
      </c>
      <c r="D28" s="2">
        <v>9.7561019149</v>
      </c>
      <c r="E28" s="4">
        <v>3397181</v>
      </c>
      <c r="F28" s="4">
        <v>3764444</v>
      </c>
    </row>
    <row r="29">
      <c r="A29" s="0" t="s">
        <v>420</v>
      </c>
      <c r="B29" s="3">
        <v>44194</v>
      </c>
      <c r="C29" s="3">
        <v>44197</v>
      </c>
      <c r="D29" s="2">
        <v>9.0077651251</v>
      </c>
      <c r="E29" s="4">
        <v>3765154</v>
      </c>
      <c r="F29" s="4">
        <v>4137885</v>
      </c>
    </row>
    <row r="30">
      <c r="A30" s="0" t="s">
        <v>420</v>
      </c>
      <c r="B30" s="3">
        <v>44011</v>
      </c>
      <c r="C30" s="3">
        <v>44013</v>
      </c>
      <c r="D30" s="2">
        <v>7.9519204252</v>
      </c>
      <c r="E30" s="4">
        <v>4137887</v>
      </c>
      <c r="F30" s="4">
        <v>4495354</v>
      </c>
    </row>
    <row r="31">
      <c r="A31" s="0" t="s">
        <v>420</v>
      </c>
      <c r="B31" s="3">
        <v>43826</v>
      </c>
      <c r="C31" s="3">
        <v>43831</v>
      </c>
      <c r="D31" s="2">
        <v>9.6480086776</v>
      </c>
      <c r="E31" s="4">
        <v>4495354</v>
      </c>
      <c r="F31" s="4">
        <v>4975379</v>
      </c>
    </row>
    <row r="32">
      <c r="A32" s="0" t="s">
        <v>420</v>
      </c>
      <c r="B32" s="3">
        <v>43643</v>
      </c>
      <c r="C32" s="3">
        <v>43647</v>
      </c>
      <c r="D32" s="2">
        <v>7.351160407</v>
      </c>
      <c r="E32" s="4">
        <v>4975377</v>
      </c>
      <c r="F32" s="4">
        <v>5370145</v>
      </c>
    </row>
    <row r="33">
      <c r="A33" s="0" t="s">
        <v>420</v>
      </c>
      <c r="B33" s="3">
        <v>43461</v>
      </c>
      <c r="C33" s="3">
        <v>43466</v>
      </c>
      <c r="D33" s="2">
        <v>10.4904013212</v>
      </c>
      <c r="E33" s="4">
        <v>5370149</v>
      </c>
      <c r="F33" s="4">
        <v>5999523</v>
      </c>
    </row>
    <row r="34">
      <c r="A34" s="0" t="s">
        <v>420</v>
      </c>
      <c r="B34" s="3">
        <v>43279</v>
      </c>
      <c r="C34" s="3">
        <v>43282</v>
      </c>
      <c r="D34" s="2">
        <v>5.816354469</v>
      </c>
      <c r="E34" s="4">
        <v>5999518</v>
      </c>
      <c r="F34" s="4">
        <v>6370021</v>
      </c>
    </row>
    <row r="35">
      <c r="A35" s="0" t="s">
        <v>420</v>
      </c>
      <c r="B35" s="3">
        <v>43097</v>
      </c>
      <c r="C35" s="3">
        <v>43101</v>
      </c>
      <c r="D35" s="2">
        <v>5.3425281761</v>
      </c>
      <c r="E35" s="4">
        <v>6370020</v>
      </c>
      <c r="F35" s="4">
        <v>6729548</v>
      </c>
    </row>
    <row r="36">
      <c r="A36" s="0" t="s">
        <v>420</v>
      </c>
      <c r="B36" s="3">
        <v>42915</v>
      </c>
      <c r="C36" s="3">
        <v>42917</v>
      </c>
      <c r="D36" s="2">
        <v>12.3340440519</v>
      </c>
      <c r="E36" s="4">
        <v>6729557</v>
      </c>
      <c r="F36" s="4">
        <v>7676363</v>
      </c>
    </row>
    <row r="37">
      <c r="A37" s="0" t="s">
        <v>420</v>
      </c>
      <c r="B37" s="3">
        <v>42733</v>
      </c>
      <c r="C37" s="3">
        <v>42736</v>
      </c>
      <c r="D37" s="2">
        <v>22.1062165421</v>
      </c>
      <c r="E37" s="4">
        <v>7676363</v>
      </c>
      <c r="F37" s="4">
        <v>9854911</v>
      </c>
    </row>
    <row r="38">
      <c r="A38" s="0" t="s">
        <v>420</v>
      </c>
      <c r="B38" s="3">
        <v>42550</v>
      </c>
      <c r="C38" s="3">
        <v>42552</v>
      </c>
      <c r="D38" s="2">
        <v>4.597776148</v>
      </c>
      <c r="E38" s="4">
        <v>9854919</v>
      </c>
      <c r="F38" s="4">
        <v>10329863</v>
      </c>
    </row>
    <row r="39">
      <c r="A39" s="0" t="s">
        <v>420</v>
      </c>
      <c r="B39" s="3">
        <v>42367</v>
      </c>
      <c r="C39" s="3">
        <v>42370</v>
      </c>
      <c r="D39" s="2">
        <v>4.8424901849</v>
      </c>
      <c r="E39" s="4">
        <v>10329853</v>
      </c>
      <c r="F39" s="4">
        <v>10855531</v>
      </c>
    </row>
    <row r="40">
      <c r="A40" s="0" t="s">
        <v>420</v>
      </c>
      <c r="B40" s="3">
        <v>42083</v>
      </c>
      <c r="C40" s="3">
        <v>42186</v>
      </c>
      <c r="D40" s="2">
        <v>4.6516868544</v>
      </c>
      <c r="E40" s="4">
        <v>10855531</v>
      </c>
      <c r="F40" s="4">
        <v>11385132</v>
      </c>
    </row>
    <row r="41">
      <c r="A41" s="0" t="s">
        <v>420</v>
      </c>
      <c r="B41" s="3">
        <v>41901</v>
      </c>
      <c r="C41" s="3">
        <v>42005</v>
      </c>
      <c r="D41" s="2">
        <v>8.3513191274</v>
      </c>
      <c r="E41" s="4">
        <v>11385133</v>
      </c>
      <c r="F41" s="4">
        <v>12422582</v>
      </c>
    </row>
    <row r="42">
      <c r="A42" s="0" t="s">
        <v>420</v>
      </c>
      <c r="B42" s="3">
        <v>41719</v>
      </c>
      <c r="C42" s="3">
        <v>41821</v>
      </c>
      <c r="D42" s="2">
        <v>11.9837866398</v>
      </c>
      <c r="E42" s="4">
        <v>12422582</v>
      </c>
      <c r="F42" s="4">
        <v>14113970</v>
      </c>
    </row>
    <row r="43">
      <c r="A43" s="0" t="s">
        <v>458</v>
      </c>
      <c r="B43" s="3">
        <v>45288</v>
      </c>
      <c r="C43" s="3">
        <v>45292</v>
      </c>
      <c r="D43" s="2">
        <v>13.6119107109</v>
      </c>
      <c r="E43" s="4">
        <v>88934</v>
      </c>
      <c r="F43" s="4">
        <v>102947</v>
      </c>
    </row>
    <row r="44">
      <c r="A44" s="0" t="s">
        <v>458</v>
      </c>
      <c r="B44" s="3">
        <v>45106</v>
      </c>
      <c r="C44" s="3">
        <v>45108</v>
      </c>
      <c r="D44" s="2">
        <v>18.1263860518</v>
      </c>
      <c r="E44" s="4">
        <v>102947</v>
      </c>
      <c r="F44" s="4">
        <v>125739</v>
      </c>
    </row>
    <row r="45">
      <c r="A45" s="0" t="s">
        <v>458</v>
      </c>
      <c r="B45" s="3">
        <v>44924</v>
      </c>
      <c r="C45" s="3">
        <v>44927</v>
      </c>
      <c r="D45" s="2">
        <v>16.0142227528</v>
      </c>
      <c r="E45" s="4">
        <v>125741</v>
      </c>
      <c r="F45" s="4">
        <v>149717</v>
      </c>
    </row>
    <row r="46">
      <c r="A46" s="0" t="s">
        <v>458</v>
      </c>
      <c r="B46" s="3">
        <v>44741</v>
      </c>
      <c r="C46" s="3">
        <v>44743</v>
      </c>
      <c r="D46" s="2">
        <v>18.3113729249</v>
      </c>
      <c r="E46" s="4">
        <v>149714</v>
      </c>
      <c r="F46" s="4">
        <v>183274</v>
      </c>
    </row>
    <row r="47">
      <c r="A47" s="0" t="s">
        <v>458</v>
      </c>
      <c r="B47" s="3">
        <v>44559</v>
      </c>
      <c r="C47" s="3">
        <v>44562</v>
      </c>
      <c r="D47" s="2">
        <v>26.5728197037</v>
      </c>
      <c r="E47" s="4">
        <v>183275</v>
      </c>
      <c r="F47" s="4">
        <v>249601</v>
      </c>
    </row>
    <row r="48">
      <c r="A48" s="0" t="s">
        <v>458</v>
      </c>
      <c r="B48" s="3">
        <v>44376</v>
      </c>
      <c r="C48" s="3">
        <v>44378</v>
      </c>
      <c r="D48" s="2">
        <v>18.3552561016</v>
      </c>
      <c r="E48" s="4">
        <v>249601</v>
      </c>
      <c r="F48" s="4">
        <v>305716</v>
      </c>
    </row>
    <row r="49">
      <c r="A49" s="0" t="s">
        <v>458</v>
      </c>
      <c r="B49" s="3">
        <v>44194</v>
      </c>
      <c r="C49" s="3">
        <v>44197</v>
      </c>
      <c r="D49" s="2">
        <v>16.0421678028</v>
      </c>
      <c r="E49" s="4">
        <v>305714</v>
      </c>
      <c r="F49" s="4">
        <v>364128</v>
      </c>
    </row>
    <row r="50">
      <c r="A50" s="0" t="s">
        <v>458</v>
      </c>
      <c r="B50" s="3">
        <v>44011</v>
      </c>
      <c r="C50" s="3">
        <v>44013</v>
      </c>
      <c r="D50" s="2">
        <v>14.1859404719</v>
      </c>
      <c r="E50" s="4">
        <v>364134</v>
      </c>
      <c r="F50" s="4">
        <v>424329</v>
      </c>
    </row>
    <row r="51">
      <c r="A51" s="0" t="s">
        <v>458</v>
      </c>
      <c r="B51" s="3">
        <v>43826</v>
      </c>
      <c r="C51" s="3">
        <v>43831</v>
      </c>
      <c r="D51" s="2">
        <v>18.8110674209</v>
      </c>
      <c r="E51" s="4">
        <v>424325</v>
      </c>
      <c r="F51" s="4">
        <v>522639</v>
      </c>
    </row>
    <row r="52">
      <c r="A52" s="0" t="s">
        <v>458</v>
      </c>
      <c r="B52" s="3">
        <v>43643</v>
      </c>
      <c r="C52" s="3">
        <v>43647</v>
      </c>
      <c r="D52" s="2">
        <v>22.0339335261</v>
      </c>
      <c r="E52" s="4">
        <v>522640</v>
      </c>
      <c r="F52" s="4">
        <v>670343</v>
      </c>
    </row>
    <row r="53">
      <c r="A53" s="0" t="s">
        <v>458</v>
      </c>
      <c r="B53" s="3">
        <v>43461</v>
      </c>
      <c r="C53" s="3">
        <v>43466</v>
      </c>
      <c r="D53" s="2">
        <v>9.0451707047</v>
      </c>
      <c r="E53" s="4">
        <v>670338</v>
      </c>
      <c r="F53" s="4">
        <v>737001</v>
      </c>
    </row>
    <row r="54">
      <c r="A54" s="0" t="s">
        <v>458</v>
      </c>
      <c r="B54" s="3">
        <v>43279</v>
      </c>
      <c r="C54" s="3">
        <v>43282</v>
      </c>
      <c r="D54" s="2">
        <v>12.2636952173</v>
      </c>
      <c r="E54" s="4">
        <v>737006</v>
      </c>
      <c r="F54" s="4">
        <v>840024</v>
      </c>
    </row>
    <row r="55">
      <c r="A55" s="0" t="s">
        <v>458</v>
      </c>
      <c r="B55" s="3">
        <v>43097</v>
      </c>
      <c r="C55" s="3">
        <v>43101</v>
      </c>
      <c r="D55" s="2">
        <v>6.8393429817</v>
      </c>
      <c r="E55" s="4">
        <v>840025</v>
      </c>
      <c r="F55" s="4">
        <v>901695</v>
      </c>
    </row>
    <row r="56">
      <c r="A56" s="0" t="s">
        <v>458</v>
      </c>
      <c r="B56" s="3">
        <v>42915</v>
      </c>
      <c r="C56" s="3">
        <v>42917</v>
      </c>
      <c r="D56" s="2">
        <v>10.0377515864</v>
      </c>
      <c r="E56" s="4">
        <v>901697</v>
      </c>
      <c r="F56" s="4">
        <v>1002306</v>
      </c>
    </row>
    <row r="57">
      <c r="A57" s="0" t="s">
        <v>458</v>
      </c>
      <c r="B57" s="3">
        <v>42733</v>
      </c>
      <c r="C57" s="3">
        <v>42736</v>
      </c>
      <c r="D57" s="2">
        <v>17.257473768</v>
      </c>
      <c r="E57" s="4">
        <v>1002304</v>
      </c>
      <c r="F57" s="4">
        <v>1211353</v>
      </c>
    </row>
    <row r="58">
      <c r="A58" s="0" t="s">
        <v>458</v>
      </c>
      <c r="B58" s="3">
        <v>42550</v>
      </c>
      <c r="C58" s="3">
        <v>42552</v>
      </c>
      <c r="D58" s="2">
        <v>10.0310869549</v>
      </c>
      <c r="E58" s="4">
        <v>1211354</v>
      </c>
      <c r="F58" s="4">
        <v>1346414</v>
      </c>
    </row>
    <row r="59">
      <c r="A59" s="0" t="s">
        <v>458</v>
      </c>
      <c r="B59" s="3">
        <v>42367</v>
      </c>
      <c r="C59" s="3">
        <v>42370</v>
      </c>
      <c r="D59" s="2">
        <v>11.8785222352</v>
      </c>
      <c r="E59" s="4">
        <v>1363835</v>
      </c>
      <c r="F59" s="4">
        <v>1547676</v>
      </c>
    </row>
    <row r="60">
      <c r="A60" s="0" t="s">
        <v>458</v>
      </c>
      <c r="B60" s="3">
        <v>42083</v>
      </c>
      <c r="C60" s="3">
        <v>42186</v>
      </c>
      <c r="D60" s="2">
        <v>24.3734036566</v>
      </c>
      <c r="E60" s="4">
        <v>1547679</v>
      </c>
      <c r="F60" s="4">
        <v>2046474</v>
      </c>
    </row>
    <row r="61">
      <c r="A61" s="0" t="s">
        <v>458</v>
      </c>
      <c r="B61" s="3">
        <v>41901</v>
      </c>
      <c r="C61" s="3">
        <v>42005</v>
      </c>
      <c r="D61" s="2">
        <v>8.5386173126</v>
      </c>
      <c r="E61" s="4">
        <v>2061673</v>
      </c>
      <c r="F61" s="4">
        <v>2254146</v>
      </c>
    </row>
    <row r="62">
      <c r="A62" s="0" t="s">
        <v>458</v>
      </c>
      <c r="B62" s="3">
        <v>41719</v>
      </c>
      <c r="C62" s="3">
        <v>41821</v>
      </c>
      <c r="D62" s="2">
        <v>17.762833749</v>
      </c>
      <c r="E62" s="4">
        <v>2254146</v>
      </c>
      <c r="F62" s="4">
        <v>2741031</v>
      </c>
    </row>
    <row r="63">
      <c r="A63" s="0" t="s">
        <v>430</v>
      </c>
      <c r="B63" s="3">
        <v>45288</v>
      </c>
      <c r="C63" s="3">
        <v>45292</v>
      </c>
      <c r="D63" s="2">
        <v>11.0263121596</v>
      </c>
      <c r="E63" s="4">
        <v>487139</v>
      </c>
      <c r="F63" s="4">
        <v>547509</v>
      </c>
    </row>
    <row r="64">
      <c r="A64" s="0" t="s">
        <v>430</v>
      </c>
      <c r="B64" s="3">
        <v>45106</v>
      </c>
      <c r="C64" s="3">
        <v>45108</v>
      </c>
      <c r="D64" s="2">
        <v>9.1500298631</v>
      </c>
      <c r="E64" s="4">
        <v>547511</v>
      </c>
      <c r="F64" s="4">
        <v>602654</v>
      </c>
    </row>
    <row r="65">
      <c r="A65" s="0" t="s">
        <v>430</v>
      </c>
      <c r="B65" s="3">
        <v>44924</v>
      </c>
      <c r="C65" s="3">
        <v>44927</v>
      </c>
      <c r="D65" s="2">
        <v>11.2096088263</v>
      </c>
      <c r="E65" s="4">
        <v>602647</v>
      </c>
      <c r="F65" s="4">
        <v>678730</v>
      </c>
    </row>
    <row r="66">
      <c r="A66" s="0" t="s">
        <v>430</v>
      </c>
      <c r="B66" s="3">
        <v>44741</v>
      </c>
      <c r="C66" s="3">
        <v>44743</v>
      </c>
      <c r="D66" s="2">
        <v>17.4873281922</v>
      </c>
      <c r="E66" s="4">
        <v>678736</v>
      </c>
      <c r="F66" s="4">
        <v>822584</v>
      </c>
    </row>
    <row r="67">
      <c r="A67" s="0" t="s">
        <v>430</v>
      </c>
      <c r="B67" s="3">
        <v>44559</v>
      </c>
      <c r="C67" s="3">
        <v>44562</v>
      </c>
      <c r="D67" s="2">
        <v>14.6742979631</v>
      </c>
      <c r="E67" s="4">
        <v>822579</v>
      </c>
      <c r="F67" s="4">
        <v>964046</v>
      </c>
    </row>
    <row r="68">
      <c r="A68" s="0" t="s">
        <v>430</v>
      </c>
      <c r="B68" s="3">
        <v>44376</v>
      </c>
      <c r="C68" s="3">
        <v>44378</v>
      </c>
      <c r="D68" s="2">
        <v>10.5309114203</v>
      </c>
      <c r="E68" s="4">
        <v>964050</v>
      </c>
      <c r="F68" s="4">
        <v>1077523</v>
      </c>
    </row>
    <row r="69">
      <c r="A69" s="0" t="s">
        <v>430</v>
      </c>
      <c r="B69" s="3">
        <v>44194</v>
      </c>
      <c r="C69" s="3">
        <v>44197</v>
      </c>
      <c r="D69" s="2">
        <v>5.8424975523</v>
      </c>
      <c r="E69" s="4">
        <v>1077530</v>
      </c>
      <c r="F69" s="4">
        <v>1144391</v>
      </c>
    </row>
    <row r="70">
      <c r="A70" s="0" t="s">
        <v>430</v>
      </c>
      <c r="B70" s="3">
        <v>44011</v>
      </c>
      <c r="C70" s="3">
        <v>44013</v>
      </c>
      <c r="D70" s="2">
        <v>9.2753990947</v>
      </c>
      <c r="E70" s="4">
        <v>1144382</v>
      </c>
      <c r="F70" s="4">
        <v>1261380</v>
      </c>
    </row>
    <row r="71">
      <c r="A71" s="0" t="s">
        <v>430</v>
      </c>
      <c r="B71" s="3">
        <v>43826</v>
      </c>
      <c r="C71" s="3">
        <v>43831</v>
      </c>
      <c r="D71" s="2">
        <v>9.183553226</v>
      </c>
      <c r="E71" s="4">
        <v>1261386</v>
      </c>
      <c r="F71" s="4">
        <v>1388940</v>
      </c>
    </row>
    <row r="72">
      <c r="A72" s="0" t="s">
        <v>430</v>
      </c>
      <c r="B72" s="3">
        <v>43643</v>
      </c>
      <c r="C72" s="3">
        <v>43647</v>
      </c>
      <c r="D72" s="2">
        <v>12.7377692256</v>
      </c>
      <c r="E72" s="4">
        <v>1388932</v>
      </c>
      <c r="F72" s="4">
        <v>1591676</v>
      </c>
    </row>
    <row r="73">
      <c r="A73" s="0" t="s">
        <v>430</v>
      </c>
      <c r="B73" s="3">
        <v>43461</v>
      </c>
      <c r="C73" s="3">
        <v>43466</v>
      </c>
      <c r="D73" s="2">
        <v>7.671742439</v>
      </c>
      <c r="E73" s="4">
        <v>1591681</v>
      </c>
      <c r="F73" s="4">
        <v>1723937</v>
      </c>
    </row>
    <row r="74">
      <c r="A74" s="0" t="s">
        <v>430</v>
      </c>
      <c r="B74" s="3">
        <v>43279</v>
      </c>
      <c r="C74" s="3">
        <v>43282</v>
      </c>
      <c r="D74" s="2">
        <v>5.445299326</v>
      </c>
      <c r="E74" s="4">
        <v>1723927</v>
      </c>
      <c r="F74" s="4">
        <v>1823206</v>
      </c>
    </row>
    <row r="75">
      <c r="A75" s="0" t="s">
        <v>430</v>
      </c>
      <c r="B75" s="3">
        <v>43097</v>
      </c>
      <c r="C75" s="3">
        <v>43101</v>
      </c>
      <c r="D75" s="2">
        <v>13.9983377922</v>
      </c>
      <c r="E75" s="4">
        <v>1823212</v>
      </c>
      <c r="F75" s="4">
        <v>2119973</v>
      </c>
    </row>
    <row r="76">
      <c r="A76" s="0" t="s">
        <v>430</v>
      </c>
      <c r="B76" s="3">
        <v>42915</v>
      </c>
      <c r="C76" s="3">
        <v>42917</v>
      </c>
      <c r="D76" s="2">
        <v>14.1559560478</v>
      </c>
      <c r="E76" s="4">
        <v>2119977</v>
      </c>
      <c r="F76" s="4">
        <v>2469568</v>
      </c>
    </row>
    <row r="77">
      <c r="A77" s="0" t="s">
        <v>430</v>
      </c>
      <c r="B77" s="3">
        <v>42733</v>
      </c>
      <c r="C77" s="3">
        <v>42736</v>
      </c>
      <c r="D77" s="2">
        <v>5.5556373537</v>
      </c>
      <c r="E77" s="4">
        <v>2469568</v>
      </c>
      <c r="F77" s="4">
        <v>2614839</v>
      </c>
    </row>
    <row r="78">
      <c r="A78" s="0" t="s">
        <v>430</v>
      </c>
      <c r="B78" s="3">
        <v>42550</v>
      </c>
      <c r="C78" s="3">
        <v>42552</v>
      </c>
      <c r="D78" s="2">
        <v>15.2927580355</v>
      </c>
      <c r="E78" s="4">
        <v>2614838</v>
      </c>
      <c r="F78" s="4">
        <v>3086912</v>
      </c>
    </row>
    <row r="79">
      <c r="A79" s="0" t="s">
        <v>430</v>
      </c>
      <c r="B79" s="3">
        <v>42367</v>
      </c>
      <c r="C79" s="3">
        <v>42370</v>
      </c>
      <c r="D79" s="2">
        <v>11.9548494642</v>
      </c>
      <c r="E79" s="4">
        <v>3086914</v>
      </c>
      <c r="F79" s="4">
        <v>3506058</v>
      </c>
    </row>
    <row r="80">
      <c r="A80" s="0" t="s">
        <v>430</v>
      </c>
      <c r="B80" s="3">
        <v>42083</v>
      </c>
      <c r="C80" s="3">
        <v>42186</v>
      </c>
      <c r="D80" s="2">
        <v>8.1169095868</v>
      </c>
      <c r="E80" s="4">
        <v>3506055</v>
      </c>
      <c r="F80" s="4">
        <v>3815778</v>
      </c>
    </row>
    <row r="81">
      <c r="A81" s="0" t="s">
        <v>430</v>
      </c>
      <c r="B81" s="3">
        <v>41901</v>
      </c>
      <c r="C81" s="3">
        <v>42005</v>
      </c>
      <c r="D81" s="2">
        <v>5.841673818</v>
      </c>
      <c r="E81" s="4">
        <v>3815777</v>
      </c>
      <c r="F81" s="4">
        <v>4052512</v>
      </c>
    </row>
    <row r="82">
      <c r="A82" s="0" t="s">
        <v>430</v>
      </c>
      <c r="B82" s="3">
        <v>41719</v>
      </c>
      <c r="C82" s="3">
        <v>41821</v>
      </c>
      <c r="D82" s="2">
        <v>8.111382861</v>
      </c>
      <c r="E82" s="4">
        <v>4052512</v>
      </c>
      <c r="F82" s="4">
        <v>4410244</v>
      </c>
    </row>
    <row r="83">
      <c r="A83" s="0" t="s">
        <v>428</v>
      </c>
      <c r="B83" s="3">
        <v>45288</v>
      </c>
      <c r="C83" s="3">
        <v>45292</v>
      </c>
      <c r="D83" s="2">
        <v>2.9190966631</v>
      </c>
      <c r="E83" s="4">
        <v>794248</v>
      </c>
      <c r="F83" s="4">
        <v>818130</v>
      </c>
    </row>
    <row r="84">
      <c r="A84" s="0" t="s">
        <v>428</v>
      </c>
      <c r="B84" s="3">
        <v>45106</v>
      </c>
      <c r="C84" s="3">
        <v>45108</v>
      </c>
      <c r="D84" s="2">
        <v>2.8481034341</v>
      </c>
      <c r="E84" s="4">
        <v>818120</v>
      </c>
      <c r="F84" s="4">
        <v>842104</v>
      </c>
    </row>
    <row r="85">
      <c r="A85" s="0" t="s">
        <v>428</v>
      </c>
      <c r="B85" s="3">
        <v>44924</v>
      </c>
      <c r="C85" s="3">
        <v>44927</v>
      </c>
      <c r="D85" s="2">
        <v>2.7692328191</v>
      </c>
      <c r="E85" s="4">
        <v>842104</v>
      </c>
      <c r="F85" s="4">
        <v>866088</v>
      </c>
    </row>
    <row r="86">
      <c r="A86" s="0" t="s">
        <v>428</v>
      </c>
      <c r="B86" s="3">
        <v>44741</v>
      </c>
      <c r="C86" s="3">
        <v>44743</v>
      </c>
      <c r="D86" s="2">
        <v>2.6946127193</v>
      </c>
      <c r="E86" s="4">
        <v>866088</v>
      </c>
      <c r="F86" s="4">
        <v>890072</v>
      </c>
    </row>
    <row r="87">
      <c r="A87" s="0" t="s">
        <v>428</v>
      </c>
      <c r="B87" s="3">
        <v>44559</v>
      </c>
      <c r="C87" s="3">
        <v>44562</v>
      </c>
      <c r="D87" s="2">
        <v>2.6239096112</v>
      </c>
      <c r="E87" s="4">
        <v>890072</v>
      </c>
      <c r="F87" s="4">
        <v>914056</v>
      </c>
    </row>
    <row r="88">
      <c r="A88" s="0" t="s">
        <v>428</v>
      </c>
      <c r="B88" s="3">
        <v>44376</v>
      </c>
      <c r="C88" s="3">
        <v>44378</v>
      </c>
      <c r="D88" s="2">
        <v>2.5568209408</v>
      </c>
      <c r="E88" s="4">
        <v>914056</v>
      </c>
      <c r="F88" s="4">
        <v>938040</v>
      </c>
    </row>
    <row r="89">
      <c r="A89" s="0" t="s">
        <v>428</v>
      </c>
      <c r="B89" s="3">
        <v>44194</v>
      </c>
      <c r="C89" s="3">
        <v>44197</v>
      </c>
      <c r="D89" s="2">
        <v>2.4930774154</v>
      </c>
      <c r="E89" s="4">
        <v>938040</v>
      </c>
      <c r="F89" s="4">
        <v>962024</v>
      </c>
    </row>
    <row r="90">
      <c r="A90" s="0" t="s">
        <v>428</v>
      </c>
      <c r="B90" s="3">
        <v>44011</v>
      </c>
      <c r="C90" s="3">
        <v>44013</v>
      </c>
      <c r="D90" s="2">
        <v>2.4324349295</v>
      </c>
      <c r="E90" s="4">
        <v>962024</v>
      </c>
      <c r="F90" s="4">
        <v>986008</v>
      </c>
    </row>
    <row r="91">
      <c r="A91" s="0" t="s">
        <v>428</v>
      </c>
      <c r="B91" s="3">
        <v>43826</v>
      </c>
      <c r="C91" s="3">
        <v>43831</v>
      </c>
      <c r="D91" s="2">
        <v>2.374671598</v>
      </c>
      <c r="E91" s="4">
        <v>986008</v>
      </c>
      <c r="F91" s="4">
        <v>1009992</v>
      </c>
    </row>
    <row r="92">
      <c r="A92" s="0" t="s">
        <v>428</v>
      </c>
      <c r="B92" s="3">
        <v>43643</v>
      </c>
      <c r="C92" s="3">
        <v>43647</v>
      </c>
      <c r="D92" s="2">
        <v>2.3195889774</v>
      </c>
      <c r="E92" s="4">
        <v>1009992</v>
      </c>
      <c r="F92" s="4">
        <v>1033976</v>
      </c>
    </row>
    <row r="93">
      <c r="A93" s="0" t="s">
        <v>428</v>
      </c>
      <c r="B93" s="3">
        <v>43461</v>
      </c>
      <c r="C93" s="3">
        <v>43466</v>
      </c>
      <c r="D93" s="2">
        <v>2.2670038069</v>
      </c>
      <c r="E93" s="4">
        <v>1033976</v>
      </c>
      <c r="F93" s="4">
        <v>1057960</v>
      </c>
    </row>
    <row r="94">
      <c r="A94" s="0" t="s">
        <v>428</v>
      </c>
      <c r="B94" s="3">
        <v>43279</v>
      </c>
      <c r="C94" s="3">
        <v>43282</v>
      </c>
      <c r="D94" s="2">
        <v>2.2167500001</v>
      </c>
      <c r="E94" s="4">
        <v>1057960</v>
      </c>
      <c r="F94" s="4">
        <v>1081944</v>
      </c>
    </row>
    <row r="95">
      <c r="A95" s="0" t="s">
        <v>428</v>
      </c>
      <c r="B95" s="3">
        <v>43097</v>
      </c>
      <c r="C95" s="3">
        <v>43101</v>
      </c>
      <c r="D95" s="2">
        <v>2.1686758775</v>
      </c>
      <c r="E95" s="4">
        <v>1081944</v>
      </c>
      <c r="F95" s="4">
        <v>1105928</v>
      </c>
    </row>
    <row r="96">
      <c r="A96" s="0" t="s">
        <v>428</v>
      </c>
      <c r="B96" s="3">
        <v>42915</v>
      </c>
      <c r="C96" s="3">
        <v>42917</v>
      </c>
      <c r="D96" s="2">
        <v>2.1226426387</v>
      </c>
      <c r="E96" s="4">
        <v>1105928</v>
      </c>
      <c r="F96" s="4">
        <v>1129912</v>
      </c>
    </row>
    <row r="97">
      <c r="A97" s="0" t="s">
        <v>428</v>
      </c>
      <c r="B97" s="3">
        <v>42733</v>
      </c>
      <c r="C97" s="3">
        <v>42736</v>
      </c>
      <c r="D97" s="2">
        <v>2.0785230226999998</v>
      </c>
      <c r="E97" s="4">
        <v>1129912</v>
      </c>
      <c r="F97" s="4">
        <v>1153896</v>
      </c>
    </row>
    <row r="98">
      <c r="A98" s="0" t="s">
        <v>428</v>
      </c>
      <c r="B98" s="3">
        <v>42550</v>
      </c>
      <c r="C98" s="3">
        <v>42552</v>
      </c>
      <c r="D98" s="2">
        <v>2.0362001342</v>
      </c>
      <c r="E98" s="4">
        <v>1153896</v>
      </c>
      <c r="F98" s="4">
        <v>1177880</v>
      </c>
    </row>
    <row r="99">
      <c r="A99" s="0" t="s">
        <v>428</v>
      </c>
      <c r="B99" s="3">
        <v>42367</v>
      </c>
      <c r="C99" s="3">
        <v>42370</v>
      </c>
      <c r="D99" s="2">
        <v>1.9955672237</v>
      </c>
      <c r="E99" s="4">
        <v>1177880</v>
      </c>
      <c r="F99" s="4">
        <v>1201864</v>
      </c>
    </row>
    <row r="100">
      <c r="A100" s="0" t="s">
        <v>428</v>
      </c>
      <c r="B100" s="3">
        <v>42146</v>
      </c>
      <c r="C100" s="3">
        <v>42186</v>
      </c>
      <c r="D100" s="2">
        <v>1.9565226826</v>
      </c>
      <c r="E100" s="4">
        <v>1201875</v>
      </c>
      <c r="F100" s="4">
        <v>1225859</v>
      </c>
    </row>
    <row r="101">
      <c r="A101" s="0" t="s">
        <v>428</v>
      </c>
      <c r="B101" s="3">
        <v>41964</v>
      </c>
      <c r="C101" s="3">
        <v>42005</v>
      </c>
      <c r="D101" s="2">
        <v>1.9189774534</v>
      </c>
      <c r="E101" s="4">
        <v>1225859</v>
      </c>
      <c r="F101" s="4">
        <v>1249843</v>
      </c>
    </row>
    <row r="102">
      <c r="A102" s="0" t="s">
        <v>428</v>
      </c>
      <c r="B102" s="3">
        <v>41782</v>
      </c>
      <c r="C102" s="3">
        <v>41821</v>
      </c>
      <c r="D102" s="2">
        <v>1.882846062</v>
      </c>
      <c r="E102" s="4">
        <v>1249843</v>
      </c>
      <c r="F102" s="4">
        <v>1273827</v>
      </c>
    </row>
    <row r="103">
      <c r="A103" s="0" t="s">
        <v>406</v>
      </c>
      <c r="B103" s="3">
        <v>45377</v>
      </c>
      <c r="C103" s="3">
        <v>45383</v>
      </c>
      <c r="D103" s="2">
        <v>48.9715611228</v>
      </c>
      <c r="E103" s="4">
        <v>74407</v>
      </c>
      <c r="F103" s="4">
        <v>145815</v>
      </c>
    </row>
    <row r="104">
      <c r="A104" s="0" t="s">
        <v>406</v>
      </c>
      <c r="B104" s="3">
        <v>45288</v>
      </c>
      <c r="C104" s="3">
        <v>45292</v>
      </c>
      <c r="D104" s="2">
        <v>38.9025920075</v>
      </c>
      <c r="E104" s="4">
        <v>145815</v>
      </c>
      <c r="F104" s="4">
        <v>238660</v>
      </c>
    </row>
    <row r="105">
      <c r="A105" s="0" t="s">
        <v>406</v>
      </c>
      <c r="B105" s="3">
        <v>45197</v>
      </c>
      <c r="C105" s="3">
        <v>45200</v>
      </c>
      <c r="D105" s="2">
        <v>37.2425043879</v>
      </c>
      <c r="E105" s="4">
        <v>238660</v>
      </c>
      <c r="F105" s="4">
        <v>380289</v>
      </c>
    </row>
    <row r="106">
      <c r="A106" s="0" t="s">
        <v>406</v>
      </c>
      <c r="B106" s="3">
        <v>45106</v>
      </c>
      <c r="C106" s="3">
        <v>45108</v>
      </c>
      <c r="D106" s="2">
        <v>26.5433801433</v>
      </c>
      <c r="E106" s="4">
        <v>380290</v>
      </c>
      <c r="F106" s="4">
        <v>517707</v>
      </c>
    </row>
    <row r="107">
      <c r="A107" s="0" t="s">
        <v>406</v>
      </c>
      <c r="B107" s="3">
        <v>45015</v>
      </c>
      <c r="C107" s="3">
        <v>45017</v>
      </c>
      <c r="D107" s="2">
        <v>18.9422373272</v>
      </c>
      <c r="E107" s="4">
        <v>517707</v>
      </c>
      <c r="F107" s="4">
        <v>638689</v>
      </c>
    </row>
    <row r="108">
      <c r="A108" s="0" t="s">
        <v>406</v>
      </c>
      <c r="B108" s="3">
        <v>44924</v>
      </c>
      <c r="C108" s="3">
        <v>44927</v>
      </c>
      <c r="D108" s="2">
        <v>15.6946649025</v>
      </c>
      <c r="E108" s="4">
        <v>638688</v>
      </c>
      <c r="F108" s="4">
        <v>757589</v>
      </c>
    </row>
    <row r="109">
      <c r="A109" s="0" t="s">
        <v>406</v>
      </c>
      <c r="B109" s="3">
        <v>44833</v>
      </c>
      <c r="C109" s="3">
        <v>44835</v>
      </c>
      <c r="D109" s="2">
        <v>15.2130875704</v>
      </c>
      <c r="E109" s="4">
        <v>757588</v>
      </c>
      <c r="F109" s="4">
        <v>893520</v>
      </c>
    </row>
    <row r="110">
      <c r="A110" s="0" t="s">
        <v>406</v>
      </c>
      <c r="B110" s="3">
        <v>44741</v>
      </c>
      <c r="C110" s="3">
        <v>44743</v>
      </c>
      <c r="D110" s="2">
        <v>12.1243144815</v>
      </c>
      <c r="E110" s="4">
        <v>893520</v>
      </c>
      <c r="F110" s="4">
        <v>1016800</v>
      </c>
    </row>
    <row r="111">
      <c r="A111" s="0" t="s">
        <v>406</v>
      </c>
      <c r="B111" s="3">
        <v>44650</v>
      </c>
      <c r="C111" s="3">
        <v>44652</v>
      </c>
      <c r="D111" s="2">
        <v>10.3204890179</v>
      </c>
      <c r="E111" s="4">
        <v>1016798</v>
      </c>
      <c r="F111" s="4">
        <v>1133813</v>
      </c>
    </row>
    <row r="112">
      <c r="A112" s="0" t="s">
        <v>406</v>
      </c>
      <c r="B112" s="3">
        <v>44559</v>
      </c>
      <c r="C112" s="3">
        <v>44562</v>
      </c>
      <c r="D112" s="2">
        <v>9.2089296716</v>
      </c>
      <c r="E112" s="4">
        <v>1133817</v>
      </c>
      <c r="F112" s="4">
        <v>1248820</v>
      </c>
    </row>
    <row r="113">
      <c r="A113" s="0" t="s">
        <v>406</v>
      </c>
      <c r="B113" s="3">
        <v>44468</v>
      </c>
      <c r="C113" s="3">
        <v>44470</v>
      </c>
      <c r="D113" s="2">
        <v>10.9835453917</v>
      </c>
      <c r="E113" s="4">
        <v>1248819</v>
      </c>
      <c r="F113" s="4">
        <v>1402908</v>
      </c>
    </row>
    <row r="114">
      <c r="A114" s="0" t="s">
        <v>406</v>
      </c>
      <c r="B114" s="3">
        <v>44376</v>
      </c>
      <c r="C114" s="3">
        <v>44378</v>
      </c>
      <c r="D114" s="2">
        <v>15.2168618254</v>
      </c>
      <c r="E114" s="4">
        <v>1402910</v>
      </c>
      <c r="F114" s="4">
        <v>1654704</v>
      </c>
    </row>
    <row r="115">
      <c r="A115" s="0" t="s">
        <v>406</v>
      </c>
      <c r="B115" s="3">
        <v>44285</v>
      </c>
      <c r="C115" s="3">
        <v>44287</v>
      </c>
      <c r="D115" s="2">
        <v>6.8877192262</v>
      </c>
      <c r="E115" s="4">
        <v>1654703</v>
      </c>
      <c r="F115" s="4">
        <v>1777105</v>
      </c>
    </row>
    <row r="116">
      <c r="A116" s="0" t="s">
        <v>406</v>
      </c>
      <c r="B116" s="3">
        <v>44194</v>
      </c>
      <c r="C116" s="3">
        <v>44197</v>
      </c>
      <c r="D116" s="2">
        <v>6.3400800595</v>
      </c>
      <c r="E116" s="4">
        <v>1777108</v>
      </c>
      <c r="F116" s="4">
        <v>1897405</v>
      </c>
    </row>
    <row r="117">
      <c r="A117" s="0" t="s">
        <v>406</v>
      </c>
      <c r="B117" s="3">
        <v>44103</v>
      </c>
      <c r="C117" s="3">
        <v>44105</v>
      </c>
      <c r="D117" s="2">
        <v>8.9185456923</v>
      </c>
      <c r="E117" s="4">
        <v>1897397</v>
      </c>
      <c r="F117" s="4">
        <v>2083187</v>
      </c>
    </row>
    <row r="118">
      <c r="A118" s="0" t="s">
        <v>406</v>
      </c>
      <c r="B118" s="3">
        <v>44011</v>
      </c>
      <c r="C118" s="3">
        <v>44013</v>
      </c>
      <c r="D118" s="2">
        <v>7.824917592</v>
      </c>
      <c r="E118" s="4">
        <v>2083191</v>
      </c>
      <c r="F118" s="4">
        <v>2260037</v>
      </c>
    </row>
    <row r="119">
      <c r="A119" s="0" t="s">
        <v>406</v>
      </c>
      <c r="B119" s="3">
        <v>43920</v>
      </c>
      <c r="C119" s="3">
        <v>43922</v>
      </c>
      <c r="D119" s="2">
        <v>9.9249412094</v>
      </c>
      <c r="E119" s="4">
        <v>2260040</v>
      </c>
      <c r="F119" s="4">
        <v>2509063</v>
      </c>
    </row>
    <row r="120">
      <c r="A120" s="0" t="s">
        <v>406</v>
      </c>
      <c r="B120" s="3">
        <v>43826</v>
      </c>
      <c r="C120" s="3">
        <v>43831</v>
      </c>
      <c r="D120" s="2">
        <v>4.7952122715</v>
      </c>
      <c r="E120" s="4">
        <v>2509066</v>
      </c>
      <c r="F120" s="4">
        <v>2635441</v>
      </c>
    </row>
    <row r="121">
      <c r="A121" s="0" t="s">
        <v>406</v>
      </c>
      <c r="B121" s="3">
        <v>43735</v>
      </c>
      <c r="C121" s="3">
        <v>43739</v>
      </c>
      <c r="D121" s="2">
        <v>11.5315246194</v>
      </c>
      <c r="E121" s="4">
        <v>2635437</v>
      </c>
      <c r="F121" s="4">
        <v>2978956</v>
      </c>
    </row>
    <row r="122">
      <c r="A122" s="0" t="s">
        <v>406</v>
      </c>
      <c r="B122" s="3">
        <v>43643</v>
      </c>
      <c r="C122" s="3">
        <v>43647</v>
      </c>
      <c r="D122" s="2">
        <v>4.3813500177</v>
      </c>
      <c r="E122" s="4">
        <v>2978956</v>
      </c>
      <c r="F122" s="4">
        <v>3115455</v>
      </c>
    </row>
    <row r="123">
      <c r="A123" s="0" t="s">
        <v>406</v>
      </c>
      <c r="B123" s="3">
        <v>43552</v>
      </c>
      <c r="C123" s="3">
        <v>43556</v>
      </c>
      <c r="D123" s="2">
        <v>4.1282337801</v>
      </c>
      <c r="E123" s="4">
        <v>3115447</v>
      </c>
      <c r="F123" s="4">
        <v>3249598</v>
      </c>
    </row>
    <row r="124">
      <c r="A124" s="0" t="s">
        <v>406</v>
      </c>
      <c r="B124" s="3">
        <v>43461</v>
      </c>
      <c r="C124" s="3">
        <v>43466</v>
      </c>
      <c r="D124" s="2">
        <v>16.2511585901</v>
      </c>
      <c r="E124" s="4">
        <v>3249605</v>
      </c>
      <c r="F124" s="4">
        <v>3880179</v>
      </c>
    </row>
    <row r="125">
      <c r="A125" s="0" t="s">
        <v>406</v>
      </c>
      <c r="B125" s="3">
        <v>43370</v>
      </c>
      <c r="C125" s="3">
        <v>43374</v>
      </c>
      <c r="D125" s="2">
        <v>5.9676183384</v>
      </c>
      <c r="E125" s="4">
        <v>3880187</v>
      </c>
      <c r="F125" s="4">
        <v>4126437</v>
      </c>
    </row>
    <row r="126">
      <c r="A126" s="0" t="s">
        <v>406</v>
      </c>
      <c r="B126" s="3">
        <v>43279</v>
      </c>
      <c r="C126" s="3">
        <v>43282</v>
      </c>
      <c r="D126" s="2">
        <v>12.9538878084</v>
      </c>
      <c r="E126" s="4">
        <v>4126427</v>
      </c>
      <c r="F126" s="4">
        <v>4740507</v>
      </c>
    </row>
    <row r="127">
      <c r="A127" s="0" t="s">
        <v>406</v>
      </c>
      <c r="B127" s="3">
        <v>43186</v>
      </c>
      <c r="C127" s="3">
        <v>43191</v>
      </c>
      <c r="D127" s="2">
        <v>8.8968523751</v>
      </c>
      <c r="E127" s="4">
        <v>4740504</v>
      </c>
      <c r="F127" s="4">
        <v>5203447</v>
      </c>
    </row>
    <row r="128">
      <c r="A128" s="0" t="s">
        <v>406</v>
      </c>
      <c r="B128" s="3">
        <v>43097</v>
      </c>
      <c r="C128" s="3">
        <v>43101</v>
      </c>
      <c r="D128" s="2">
        <v>8.7575336874</v>
      </c>
      <c r="E128" s="4">
        <v>5203452</v>
      </c>
      <c r="F128" s="4">
        <v>5702884</v>
      </c>
    </row>
    <row r="129">
      <c r="A129" s="0" t="s">
        <v>406</v>
      </c>
      <c r="B129" s="3">
        <v>43006</v>
      </c>
      <c r="C129" s="3">
        <v>43009</v>
      </c>
      <c r="D129" s="2">
        <v>10.3538869016</v>
      </c>
      <c r="E129" s="4">
        <v>5702885</v>
      </c>
      <c r="F129" s="4">
        <v>6361553</v>
      </c>
    </row>
    <row r="130">
      <c r="A130" s="0" t="s">
        <v>406</v>
      </c>
      <c r="B130" s="3">
        <v>42915</v>
      </c>
      <c r="C130" s="3">
        <v>42917</v>
      </c>
      <c r="D130" s="2">
        <v>6.0958381201</v>
      </c>
      <c r="E130" s="4">
        <v>6361560</v>
      </c>
      <c r="F130" s="4">
        <v>6774524</v>
      </c>
    </row>
    <row r="131">
      <c r="A131" s="0" t="s">
        <v>406</v>
      </c>
      <c r="B131" s="3">
        <v>42824</v>
      </c>
      <c r="C131" s="3">
        <v>42826</v>
      </c>
      <c r="D131" s="2">
        <v>13.2512280886</v>
      </c>
      <c r="E131" s="4">
        <v>6774517</v>
      </c>
      <c r="F131" s="4">
        <v>7809352</v>
      </c>
    </row>
    <row r="132">
      <c r="A132" s="0" t="s">
        <v>406</v>
      </c>
      <c r="B132" s="3">
        <v>42733</v>
      </c>
      <c r="C132" s="3">
        <v>42736</v>
      </c>
      <c r="D132" s="2">
        <v>7.6664341733</v>
      </c>
      <c r="E132" s="4">
        <v>7809356</v>
      </c>
      <c r="F132" s="4">
        <v>8457765</v>
      </c>
    </row>
    <row r="133">
      <c r="A133" s="0" t="s">
        <v>406</v>
      </c>
      <c r="B133" s="3">
        <v>42642</v>
      </c>
      <c r="C133" s="3">
        <v>42644</v>
      </c>
      <c r="D133" s="2">
        <v>7.7528502873</v>
      </c>
      <c r="E133" s="4">
        <v>8457762</v>
      </c>
      <c r="F133" s="4">
        <v>9168589</v>
      </c>
    </row>
    <row r="134">
      <c r="A134" s="0" t="s">
        <v>406</v>
      </c>
      <c r="B134" s="3">
        <v>42550</v>
      </c>
      <c r="C134" s="3">
        <v>42552</v>
      </c>
      <c r="D134" s="2">
        <v>6.6909142085</v>
      </c>
      <c r="E134" s="4">
        <v>9168589</v>
      </c>
      <c r="F134" s="4">
        <v>9826041</v>
      </c>
    </row>
    <row r="135">
      <c r="A135" s="0" t="s">
        <v>406</v>
      </c>
      <c r="B135" s="3">
        <v>42459</v>
      </c>
      <c r="C135" s="3">
        <v>42461</v>
      </c>
      <c r="D135" s="2">
        <v>7.8218693349</v>
      </c>
      <c r="E135" s="4">
        <v>9826032</v>
      </c>
      <c r="F135" s="4">
        <v>10659830</v>
      </c>
    </row>
    <row r="136">
      <c r="A136" s="0" t="s">
        <v>406</v>
      </c>
      <c r="B136" s="3">
        <v>42367</v>
      </c>
      <c r="C136" s="3">
        <v>42370</v>
      </c>
      <c r="D136" s="2">
        <v>7.0744705006</v>
      </c>
      <c r="E136" s="4">
        <v>10659835</v>
      </c>
      <c r="F136" s="4">
        <v>11471374</v>
      </c>
    </row>
    <row r="137">
      <c r="A137" s="0" t="s">
        <v>406</v>
      </c>
      <c r="B137" s="3">
        <v>42276</v>
      </c>
      <c r="C137" s="3">
        <v>42278</v>
      </c>
      <c r="D137" s="2">
        <v>3.4917008163</v>
      </c>
      <c r="E137" s="4">
        <v>11471376</v>
      </c>
      <c r="F137" s="4">
        <v>11886414</v>
      </c>
    </row>
    <row r="138">
      <c r="A138" s="0" t="s">
        <v>406</v>
      </c>
      <c r="B138" s="3">
        <v>42146</v>
      </c>
      <c r="C138" s="3">
        <v>42186</v>
      </c>
      <c r="D138" s="2">
        <v>5.1371004446</v>
      </c>
      <c r="E138" s="4">
        <v>11886413</v>
      </c>
      <c r="F138" s="4">
        <v>12530097</v>
      </c>
    </row>
    <row r="139">
      <c r="A139" s="0" t="s">
        <v>406</v>
      </c>
      <c r="B139" s="3">
        <v>42055</v>
      </c>
      <c r="C139" s="3">
        <v>42095</v>
      </c>
      <c r="D139" s="2">
        <v>8.98297647</v>
      </c>
      <c r="E139" s="4">
        <v>12530097</v>
      </c>
      <c r="F139" s="4">
        <v>13766762</v>
      </c>
    </row>
    <row r="140">
      <c r="A140" s="0" t="s">
        <v>406</v>
      </c>
      <c r="B140" s="3">
        <v>41964</v>
      </c>
      <c r="C140" s="3">
        <v>42005</v>
      </c>
      <c r="D140" s="2">
        <v>8.076619399</v>
      </c>
      <c r="E140" s="4">
        <v>13766763</v>
      </c>
      <c r="F140" s="4">
        <v>14976345</v>
      </c>
    </row>
    <row r="141">
      <c r="A141" s="0" t="s">
        <v>406</v>
      </c>
      <c r="B141" s="3">
        <v>41873</v>
      </c>
      <c r="C141" s="3">
        <v>41913</v>
      </c>
      <c r="D141" s="2">
        <v>6.0982571563</v>
      </c>
      <c r="E141" s="4">
        <v>14976345</v>
      </c>
      <c r="F141" s="4">
        <v>15948953</v>
      </c>
    </row>
    <row r="142">
      <c r="A142" s="0" t="s">
        <v>406</v>
      </c>
      <c r="B142" s="3">
        <v>41782</v>
      </c>
      <c r="C142" s="3">
        <v>41821</v>
      </c>
      <c r="D142" s="2">
        <v>8.9902878888</v>
      </c>
      <c r="E142" s="4">
        <v>15948952</v>
      </c>
      <c r="F142" s="4">
        <v>17524451</v>
      </c>
    </row>
    <row r="143">
      <c r="A143" s="0" t="s">
        <v>400</v>
      </c>
      <c r="B143" s="3">
        <v>45377</v>
      </c>
      <c r="C143" s="3">
        <v>45383</v>
      </c>
      <c r="D143" s="2">
        <v>19.3184686083</v>
      </c>
      <c r="E143" s="4">
        <v>3080458</v>
      </c>
      <c r="F143" s="4">
        <v>3818046</v>
      </c>
    </row>
    <row r="144">
      <c r="A144" s="0" t="s">
        <v>400</v>
      </c>
      <c r="B144" s="3">
        <v>45288</v>
      </c>
      <c r="C144" s="3">
        <v>45292</v>
      </c>
      <c r="D144" s="2">
        <v>24.1642313164</v>
      </c>
      <c r="E144" s="4">
        <v>3818045</v>
      </c>
      <c r="F144" s="4">
        <v>5034623</v>
      </c>
    </row>
    <row r="145">
      <c r="A145" s="0" t="s">
        <v>400</v>
      </c>
      <c r="B145" s="3">
        <v>45197</v>
      </c>
      <c r="C145" s="3">
        <v>45200</v>
      </c>
      <c r="D145" s="2">
        <v>20.8490643692</v>
      </c>
      <c r="E145" s="4">
        <v>5034620</v>
      </c>
      <c r="F145" s="4">
        <v>6360784</v>
      </c>
    </row>
    <row r="146">
      <c r="A146" s="0" t="s">
        <v>400</v>
      </c>
      <c r="B146" s="3">
        <v>45106</v>
      </c>
      <c r="C146" s="3">
        <v>45108</v>
      </c>
      <c r="D146" s="2">
        <v>17.3641713382</v>
      </c>
      <c r="E146" s="4">
        <v>6360788</v>
      </c>
      <c r="F146" s="4">
        <v>7697373</v>
      </c>
    </row>
    <row r="147">
      <c r="A147" s="0" t="s">
        <v>400</v>
      </c>
      <c r="B147" s="3">
        <v>45015</v>
      </c>
      <c r="C147" s="3">
        <v>45017</v>
      </c>
      <c r="D147" s="2">
        <v>14.7284294003</v>
      </c>
      <c r="E147" s="4">
        <v>7697370</v>
      </c>
      <c r="F147" s="4">
        <v>9026889</v>
      </c>
    </row>
    <row r="148">
      <c r="A148" s="0" t="s">
        <v>400</v>
      </c>
      <c r="B148" s="3">
        <v>44924</v>
      </c>
      <c r="C148" s="3">
        <v>44927</v>
      </c>
      <c r="D148" s="2">
        <v>13.8348650701</v>
      </c>
      <c r="E148" s="4">
        <v>9026887</v>
      </c>
      <c r="F148" s="4">
        <v>10476264</v>
      </c>
    </row>
    <row r="149">
      <c r="A149" s="0" t="s">
        <v>400</v>
      </c>
      <c r="B149" s="3">
        <v>44833</v>
      </c>
      <c r="C149" s="3">
        <v>44835</v>
      </c>
      <c r="D149" s="2">
        <v>11.2366773034</v>
      </c>
      <c r="E149" s="4">
        <v>10476269</v>
      </c>
      <c r="F149" s="4">
        <v>11802475</v>
      </c>
    </row>
    <row r="150">
      <c r="A150" s="0" t="s">
        <v>400</v>
      </c>
      <c r="B150" s="3">
        <v>44741</v>
      </c>
      <c r="C150" s="3">
        <v>44743</v>
      </c>
      <c r="D150" s="2">
        <v>11.7001376765</v>
      </c>
      <c r="E150" s="4">
        <v>11802474</v>
      </c>
      <c r="F150" s="4">
        <v>13366356</v>
      </c>
    </row>
    <row r="151">
      <c r="A151" s="0" t="s">
        <v>400</v>
      </c>
      <c r="B151" s="3">
        <v>44650</v>
      </c>
      <c r="C151" s="3">
        <v>44652</v>
      </c>
      <c r="D151" s="2">
        <v>10.6383428577</v>
      </c>
      <c r="E151" s="4">
        <v>13366353</v>
      </c>
      <c r="F151" s="4">
        <v>14957593</v>
      </c>
    </row>
    <row r="152">
      <c r="A152" s="0" t="s">
        <v>400</v>
      </c>
      <c r="B152" s="3">
        <v>44559</v>
      </c>
      <c r="C152" s="3">
        <v>44562</v>
      </c>
      <c r="D152" s="2">
        <v>10.8497118681</v>
      </c>
      <c r="E152" s="4">
        <v>14957597</v>
      </c>
      <c r="F152" s="4">
        <v>16777957</v>
      </c>
    </row>
    <row r="153">
      <c r="A153" s="0" t="s">
        <v>400</v>
      </c>
      <c r="B153" s="3">
        <v>44468</v>
      </c>
      <c r="C153" s="3">
        <v>44470</v>
      </c>
      <c r="D153" s="2">
        <v>10.1269110779</v>
      </c>
      <c r="E153" s="4">
        <v>16777954</v>
      </c>
      <c r="F153" s="4">
        <v>18668496</v>
      </c>
    </row>
    <row r="154">
      <c r="A154" s="0" t="s">
        <v>400</v>
      </c>
      <c r="B154" s="3">
        <v>44376</v>
      </c>
      <c r="C154" s="3">
        <v>44378</v>
      </c>
      <c r="D154" s="2">
        <v>10.1083843281</v>
      </c>
      <c r="E154" s="4">
        <v>18668493</v>
      </c>
      <c r="F154" s="4">
        <v>20767780</v>
      </c>
    </row>
    <row r="155">
      <c r="A155" s="0" t="s">
        <v>400</v>
      </c>
      <c r="B155" s="3">
        <v>44285</v>
      </c>
      <c r="C155" s="3">
        <v>44287</v>
      </c>
      <c r="D155" s="2">
        <v>9.385617335</v>
      </c>
      <c r="E155" s="4">
        <v>20767788</v>
      </c>
      <c r="F155" s="4">
        <v>22918865</v>
      </c>
    </row>
    <row r="156">
      <c r="A156" s="0" t="s">
        <v>400</v>
      </c>
      <c r="B156" s="3">
        <v>44194</v>
      </c>
      <c r="C156" s="3">
        <v>44197</v>
      </c>
      <c r="D156" s="2">
        <v>8.985981012</v>
      </c>
      <c r="E156" s="4">
        <v>22918859</v>
      </c>
      <c r="F156" s="4">
        <v>25181680</v>
      </c>
    </row>
    <row r="157">
      <c r="A157" s="0" t="s">
        <v>400</v>
      </c>
      <c r="B157" s="3">
        <v>44103</v>
      </c>
      <c r="C157" s="3">
        <v>44105</v>
      </c>
      <c r="D157" s="2">
        <v>9.7520112263</v>
      </c>
      <c r="E157" s="4">
        <v>25181677</v>
      </c>
      <c r="F157" s="4">
        <v>27902757</v>
      </c>
    </row>
    <row r="158">
      <c r="A158" s="0" t="s">
        <v>400</v>
      </c>
      <c r="B158" s="3">
        <v>44011</v>
      </c>
      <c r="C158" s="3">
        <v>44013</v>
      </c>
      <c r="D158" s="2">
        <v>6.624756072</v>
      </c>
      <c r="E158" s="4">
        <v>27902762</v>
      </c>
      <c r="F158" s="4">
        <v>29882398</v>
      </c>
    </row>
    <row r="159">
      <c r="A159" s="0" t="s">
        <v>400</v>
      </c>
      <c r="B159" s="3">
        <v>43920</v>
      </c>
      <c r="C159" s="3">
        <v>43922</v>
      </c>
      <c r="D159" s="2">
        <v>7.4201616837</v>
      </c>
      <c r="E159" s="4">
        <v>29882399</v>
      </c>
      <c r="F159" s="4">
        <v>32277437</v>
      </c>
    </row>
    <row r="160">
      <c r="A160" s="0" t="s">
        <v>400</v>
      </c>
      <c r="B160" s="3">
        <v>43826</v>
      </c>
      <c r="C160" s="3">
        <v>43831</v>
      </c>
      <c r="D160" s="2">
        <v>7.4646837355</v>
      </c>
      <c r="E160" s="4">
        <v>32277438</v>
      </c>
      <c r="F160" s="4">
        <v>34881210</v>
      </c>
    </row>
    <row r="161">
      <c r="A161" s="0" t="s">
        <v>400</v>
      </c>
      <c r="B161" s="3">
        <v>43735</v>
      </c>
      <c r="C161" s="3">
        <v>43739</v>
      </c>
      <c r="D161" s="2">
        <v>6.2166515047</v>
      </c>
      <c r="E161" s="4">
        <v>34881215</v>
      </c>
      <c r="F161" s="4">
        <v>37193399</v>
      </c>
    </row>
    <row r="162">
      <c r="A162" s="0" t="s">
        <v>400</v>
      </c>
      <c r="B162" s="3">
        <v>43643</v>
      </c>
      <c r="C162" s="3">
        <v>43647</v>
      </c>
      <c r="D162" s="2">
        <v>6.8809684627</v>
      </c>
      <c r="E162" s="4">
        <v>37193395</v>
      </c>
      <c r="F162" s="4">
        <v>39941776</v>
      </c>
    </row>
    <row r="163">
      <c r="A163" s="0" t="s">
        <v>400</v>
      </c>
      <c r="B163" s="3">
        <v>43552</v>
      </c>
      <c r="C163" s="3">
        <v>43556</v>
      </c>
      <c r="D163" s="2">
        <v>5.4751495883</v>
      </c>
      <c r="E163" s="4">
        <v>39941778</v>
      </c>
      <c r="F163" s="4">
        <v>42255320</v>
      </c>
    </row>
    <row r="164">
      <c r="A164" s="0" t="s">
        <v>400</v>
      </c>
      <c r="B164" s="3">
        <v>43461</v>
      </c>
      <c r="C164" s="3">
        <v>43466</v>
      </c>
      <c r="D164" s="2">
        <v>7.3539840602</v>
      </c>
      <c r="E164" s="4">
        <v>42255317</v>
      </c>
      <c r="F164" s="4">
        <v>45609427</v>
      </c>
    </row>
    <row r="165">
      <c r="A165" s="0" t="s">
        <v>400</v>
      </c>
      <c r="B165" s="3">
        <v>43370</v>
      </c>
      <c r="C165" s="3">
        <v>43374</v>
      </c>
      <c r="D165" s="2">
        <v>6.1237503786</v>
      </c>
      <c r="E165" s="4">
        <v>45609421</v>
      </c>
      <c r="F165" s="4">
        <v>48584622</v>
      </c>
    </row>
    <row r="166">
      <c r="A166" s="0" t="s">
        <v>400</v>
      </c>
      <c r="B166" s="3">
        <v>43279</v>
      </c>
      <c r="C166" s="3">
        <v>43282</v>
      </c>
      <c r="D166" s="2">
        <v>9.8982489303</v>
      </c>
      <c r="E166" s="4">
        <v>48584623</v>
      </c>
      <c r="F166" s="4">
        <v>53921952</v>
      </c>
    </row>
    <row r="167">
      <c r="A167" s="0" t="s">
        <v>400</v>
      </c>
      <c r="B167" s="3">
        <v>43186</v>
      </c>
      <c r="C167" s="3">
        <v>43191</v>
      </c>
      <c r="D167" s="2">
        <v>4.9417146421</v>
      </c>
      <c r="E167" s="4">
        <v>53921954</v>
      </c>
      <c r="F167" s="4">
        <v>56725149</v>
      </c>
    </row>
    <row r="168">
      <c r="A168" s="0" t="s">
        <v>400</v>
      </c>
      <c r="B168" s="3">
        <v>43097</v>
      </c>
      <c r="C168" s="3">
        <v>43101</v>
      </c>
      <c r="D168" s="2">
        <v>5.8542627039</v>
      </c>
      <c r="E168" s="4">
        <v>56725150</v>
      </c>
      <c r="F168" s="4">
        <v>60252489</v>
      </c>
    </row>
    <row r="169">
      <c r="A169" s="0" t="s">
        <v>400</v>
      </c>
      <c r="B169" s="3">
        <v>43006</v>
      </c>
      <c r="C169" s="3">
        <v>43009</v>
      </c>
      <c r="D169" s="2">
        <v>8.3863367989</v>
      </c>
      <c r="E169" s="4">
        <v>60252485</v>
      </c>
      <c r="F169" s="4">
        <v>65768012</v>
      </c>
    </row>
    <row r="170">
      <c r="A170" s="0" t="s">
        <v>400</v>
      </c>
      <c r="B170" s="3">
        <v>42915</v>
      </c>
      <c r="C170" s="3">
        <v>42917</v>
      </c>
      <c r="D170" s="2">
        <v>4.7753784768</v>
      </c>
      <c r="E170" s="4">
        <v>65768019</v>
      </c>
      <c r="F170" s="4">
        <v>69066191</v>
      </c>
    </row>
    <row r="171">
      <c r="A171" s="0" t="s">
        <v>400</v>
      </c>
      <c r="B171" s="3">
        <v>42824</v>
      </c>
      <c r="C171" s="3">
        <v>42826</v>
      </c>
      <c r="D171" s="2">
        <v>5.222027819</v>
      </c>
      <c r="E171" s="4">
        <v>69066184</v>
      </c>
      <c r="F171" s="4">
        <v>72871557</v>
      </c>
    </row>
    <row r="172">
      <c r="A172" s="0" t="s">
        <v>400</v>
      </c>
      <c r="B172" s="3">
        <v>42733</v>
      </c>
      <c r="C172" s="3">
        <v>42736</v>
      </c>
      <c r="D172" s="2">
        <v>6.9604119469</v>
      </c>
      <c r="E172" s="4">
        <v>72871564</v>
      </c>
      <c r="F172" s="4">
        <v>78323180</v>
      </c>
    </row>
    <row r="173">
      <c r="A173" s="0" t="s">
        <v>400</v>
      </c>
      <c r="B173" s="3">
        <v>42642</v>
      </c>
      <c r="C173" s="3">
        <v>42644</v>
      </c>
      <c r="D173" s="2">
        <v>6.1260718801</v>
      </c>
      <c r="E173" s="4">
        <v>78323174</v>
      </c>
      <c r="F173" s="4">
        <v>83434427</v>
      </c>
    </row>
    <row r="174">
      <c r="A174" s="0" t="s">
        <v>400</v>
      </c>
      <c r="B174" s="3">
        <v>42550</v>
      </c>
      <c r="C174" s="3">
        <v>42552</v>
      </c>
      <c r="D174" s="2">
        <v>4.9944849168</v>
      </c>
      <c r="E174" s="4">
        <v>83434421</v>
      </c>
      <c r="F174" s="4">
        <v>87820608</v>
      </c>
    </row>
    <row r="175">
      <c r="A175" s="0" t="s">
        <v>400</v>
      </c>
      <c r="B175" s="3">
        <v>42459</v>
      </c>
      <c r="C175" s="3">
        <v>42461</v>
      </c>
      <c r="D175" s="2">
        <v>4.5195755554</v>
      </c>
      <c r="E175" s="4">
        <v>87820621</v>
      </c>
      <c r="F175" s="4">
        <v>91977619</v>
      </c>
    </row>
    <row r="176">
      <c r="A176" s="0" t="s">
        <v>400</v>
      </c>
      <c r="B176" s="3">
        <v>42367</v>
      </c>
      <c r="C176" s="3">
        <v>42370</v>
      </c>
      <c r="D176" s="2">
        <v>4.9696311121</v>
      </c>
      <c r="E176" s="4">
        <v>91977619</v>
      </c>
      <c r="F176" s="4">
        <v>96787606</v>
      </c>
    </row>
    <row r="177">
      <c r="A177" s="0" t="s">
        <v>400</v>
      </c>
      <c r="B177" s="3">
        <v>42276</v>
      </c>
      <c r="C177" s="3">
        <v>42278</v>
      </c>
      <c r="D177" s="2">
        <v>6.7218316271</v>
      </c>
      <c r="E177" s="4">
        <v>96787599</v>
      </c>
      <c r="F177" s="4">
        <v>103762328</v>
      </c>
    </row>
    <row r="178">
      <c r="A178" s="0" t="s">
        <v>400</v>
      </c>
      <c r="B178" s="3">
        <v>42146</v>
      </c>
      <c r="C178" s="3">
        <v>42186</v>
      </c>
      <c r="D178" s="2">
        <v>7.4643617909</v>
      </c>
      <c r="E178" s="4">
        <v>103762328</v>
      </c>
      <c r="F178" s="4">
        <v>112132288</v>
      </c>
    </row>
    <row r="179">
      <c r="A179" s="0" t="s">
        <v>400</v>
      </c>
      <c r="B179" s="3">
        <v>42055</v>
      </c>
      <c r="C179" s="3">
        <v>42095</v>
      </c>
      <c r="D179" s="2">
        <v>8.6070408388</v>
      </c>
      <c r="E179" s="4">
        <v>112132288</v>
      </c>
      <c r="F179" s="4">
        <v>122692480</v>
      </c>
    </row>
    <row r="180">
      <c r="A180" s="0" t="s">
        <v>400</v>
      </c>
      <c r="B180" s="3">
        <v>41964</v>
      </c>
      <c r="C180" s="3">
        <v>42005</v>
      </c>
      <c r="D180" s="2">
        <v>10.1842085639</v>
      </c>
      <c r="E180" s="4">
        <v>122692480</v>
      </c>
      <c r="F180" s="4">
        <v>136604575</v>
      </c>
    </row>
    <row r="181">
      <c r="A181" s="0" t="s">
        <v>400</v>
      </c>
      <c r="B181" s="3">
        <v>41873</v>
      </c>
      <c r="C181" s="3">
        <v>41913</v>
      </c>
      <c r="D181" s="2">
        <v>9.0523957226</v>
      </c>
      <c r="E181" s="4">
        <v>136604574</v>
      </c>
      <c r="F181" s="4">
        <v>150201399</v>
      </c>
    </row>
    <row r="182">
      <c r="A182" s="0" t="s">
        <v>400</v>
      </c>
      <c r="B182" s="3">
        <v>41782</v>
      </c>
      <c r="C182" s="3">
        <v>41821</v>
      </c>
      <c r="D182" s="2">
        <v>6.0658122073</v>
      </c>
      <c r="E182" s="4">
        <v>150201399</v>
      </c>
      <c r="F182" s="4">
        <v>159900674</v>
      </c>
    </row>
    <row r="183">
      <c r="A183" s="0" t="s">
        <v>410</v>
      </c>
      <c r="B183" s="3">
        <v>45288</v>
      </c>
      <c r="C183" s="3">
        <v>45292</v>
      </c>
      <c r="D183" s="2">
        <v>3.0734134321</v>
      </c>
      <c r="E183" s="4">
        <v>850956458</v>
      </c>
      <c r="F183" s="4">
        <v>877939158</v>
      </c>
    </row>
    <row r="184">
      <c r="A184" s="0" t="s">
        <v>410</v>
      </c>
      <c r="B184" s="3">
        <v>45106</v>
      </c>
      <c r="C184" s="3">
        <v>45108</v>
      </c>
      <c r="D184" s="2">
        <v>3.0507673275</v>
      </c>
      <c r="E184" s="4">
        <v>883392545</v>
      </c>
      <c r="F184" s="4">
        <v>911190858</v>
      </c>
    </row>
    <row r="185">
      <c r="A185" s="0" t="s">
        <v>410</v>
      </c>
      <c r="B185" s="3">
        <v>44924</v>
      </c>
      <c r="C185" s="3">
        <v>44927</v>
      </c>
      <c r="D185" s="2">
        <v>3.0829654201</v>
      </c>
      <c r="E185" s="4">
        <v>911190857</v>
      </c>
      <c r="F185" s="4">
        <v>940176163</v>
      </c>
    </row>
    <row r="186">
      <c r="A186" s="0" t="s">
        <v>410</v>
      </c>
      <c r="B186" s="3">
        <v>44741</v>
      </c>
      <c r="C186" s="3">
        <v>44743</v>
      </c>
      <c r="D186" s="2">
        <v>3.0297156737</v>
      </c>
      <c r="E186" s="4">
        <v>941303063</v>
      </c>
      <c r="F186" s="4">
        <v>970712904</v>
      </c>
    </row>
    <row r="187">
      <c r="A187" s="0" t="s">
        <v>410</v>
      </c>
      <c r="B187" s="3">
        <v>44559</v>
      </c>
      <c r="C187" s="3">
        <v>44562</v>
      </c>
      <c r="D187" s="2">
        <v>2.9490150133</v>
      </c>
      <c r="E187" s="4">
        <v>973869063</v>
      </c>
      <c r="F187" s="4">
        <v>1003461287</v>
      </c>
    </row>
    <row r="188">
      <c r="A188" s="0" t="s">
        <v>410</v>
      </c>
      <c r="B188" s="3">
        <v>44376</v>
      </c>
      <c r="C188" s="3">
        <v>44378</v>
      </c>
      <c r="D188" s="2">
        <v>2.8619940557</v>
      </c>
      <c r="E188" s="4">
        <v>1004737308</v>
      </c>
      <c r="F188" s="4">
        <v>1034340059</v>
      </c>
    </row>
    <row r="189">
      <c r="A189" s="0" t="s">
        <v>410</v>
      </c>
      <c r="B189" s="3">
        <v>44194</v>
      </c>
      <c r="C189" s="3">
        <v>44197</v>
      </c>
      <c r="D189" s="2">
        <v>2.7925805366</v>
      </c>
      <c r="E189" s="4">
        <v>1035698702</v>
      </c>
      <c r="F189" s="4">
        <v>1065452316</v>
      </c>
    </row>
    <row r="190">
      <c r="A190" s="0" t="s">
        <v>410</v>
      </c>
      <c r="B190" s="3">
        <v>44011</v>
      </c>
      <c r="C190" s="3">
        <v>44013</v>
      </c>
      <c r="D190" s="2">
        <v>2.7069327423</v>
      </c>
      <c r="E190" s="4">
        <v>1069381645</v>
      </c>
      <c r="F190" s="4">
        <v>1099134476</v>
      </c>
    </row>
    <row r="191">
      <c r="A191" s="0" t="s">
        <v>410</v>
      </c>
      <c r="B191" s="3">
        <v>43826</v>
      </c>
      <c r="C191" s="3">
        <v>43831</v>
      </c>
      <c r="D191" s="2">
        <v>2.6414298486</v>
      </c>
      <c r="E191" s="4">
        <v>1104348369</v>
      </c>
      <c r="F191" s="4">
        <v>1134310382</v>
      </c>
    </row>
    <row r="192">
      <c r="A192" s="0" t="s">
        <v>410</v>
      </c>
      <c r="B192" s="3">
        <v>43643</v>
      </c>
      <c r="C192" s="3">
        <v>43647</v>
      </c>
      <c r="D192" s="2">
        <v>2.5745256264</v>
      </c>
      <c r="E192" s="4">
        <v>1138074729</v>
      </c>
      <c r="F192" s="4">
        <v>1168149025</v>
      </c>
    </row>
    <row r="193">
      <c r="A193" s="0" t="s">
        <v>410</v>
      </c>
      <c r="B193" s="3">
        <v>43461</v>
      </c>
      <c r="C193" s="3">
        <v>43466</v>
      </c>
      <c r="D193" s="2">
        <v>2.5146044275</v>
      </c>
      <c r="E193" s="4">
        <v>1168244610</v>
      </c>
      <c r="F193" s="4">
        <v>1198379104</v>
      </c>
    </row>
    <row r="194">
      <c r="A194" s="0" t="s">
        <v>410</v>
      </c>
      <c r="B194" s="3">
        <v>43279</v>
      </c>
      <c r="C194" s="3">
        <v>43282</v>
      </c>
      <c r="D194" s="2">
        <v>2.4546828131</v>
      </c>
      <c r="E194" s="4">
        <v>1200434331</v>
      </c>
      <c r="F194" s="4">
        <v>1230642706</v>
      </c>
    </row>
    <row r="195">
      <c r="A195" s="0" t="s">
        <v>410</v>
      </c>
      <c r="B195" s="3">
        <v>43097</v>
      </c>
      <c r="C195" s="3">
        <v>43101</v>
      </c>
      <c r="D195" s="2">
        <v>2.4065681115</v>
      </c>
      <c r="E195" s="4">
        <v>1230703020</v>
      </c>
      <c r="F195" s="4">
        <v>1261051073</v>
      </c>
    </row>
    <row r="196">
      <c r="A196" s="0" t="s">
        <v>410</v>
      </c>
      <c r="B196" s="3">
        <v>42915</v>
      </c>
      <c r="C196" s="3">
        <v>42917</v>
      </c>
      <c r="D196" s="2">
        <v>2.3454641726</v>
      </c>
      <c r="E196" s="4">
        <v>1261124985</v>
      </c>
      <c r="F196" s="4">
        <v>1291414653</v>
      </c>
    </row>
    <row r="197">
      <c r="A197" s="0" t="s">
        <v>410</v>
      </c>
      <c r="B197" s="3">
        <v>42733</v>
      </c>
      <c r="C197" s="3">
        <v>42736</v>
      </c>
      <c r="D197" s="2">
        <v>2.2961972512</v>
      </c>
      <c r="E197" s="4">
        <v>1291414686</v>
      </c>
      <c r="F197" s="4">
        <v>1321765018</v>
      </c>
    </row>
    <row r="198">
      <c r="A198" s="0" t="s">
        <v>410</v>
      </c>
      <c r="B198" s="3">
        <v>42550</v>
      </c>
      <c r="C198" s="3">
        <v>42552</v>
      </c>
      <c r="D198" s="2">
        <v>2.2347784814</v>
      </c>
      <c r="E198" s="4">
        <v>1321776955</v>
      </c>
      <c r="F198" s="4">
        <v>1351990958</v>
      </c>
    </row>
    <row r="199">
      <c r="A199" s="0" t="s">
        <v>410</v>
      </c>
      <c r="B199" s="3">
        <v>42367</v>
      </c>
      <c r="C199" s="3">
        <v>42370</v>
      </c>
      <c r="D199" s="2">
        <v>2.1954883249</v>
      </c>
      <c r="E199" s="4">
        <v>1356493735</v>
      </c>
      <c r="F199" s="4">
        <v>1386943927</v>
      </c>
    </row>
    <row r="200">
      <c r="A200" s="0" t="s">
        <v>410</v>
      </c>
      <c r="B200" s="3">
        <v>42146</v>
      </c>
      <c r="C200" s="3">
        <v>42186</v>
      </c>
      <c r="D200" s="2">
        <v>2.1451057135</v>
      </c>
      <c r="E200" s="4">
        <v>1387453010</v>
      </c>
      <c r="F200" s="4">
        <v>1417867773</v>
      </c>
    </row>
    <row r="201">
      <c r="A201" s="0" t="s">
        <v>410</v>
      </c>
      <c r="B201" s="3">
        <v>41964</v>
      </c>
      <c r="C201" s="3">
        <v>42005</v>
      </c>
      <c r="D201" s="2">
        <v>2.1075587485</v>
      </c>
      <c r="E201" s="4">
        <v>1419842236</v>
      </c>
      <c r="F201" s="4">
        <v>1450410489</v>
      </c>
    </row>
    <row r="202">
      <c r="A202" s="0" t="s">
        <v>410</v>
      </c>
      <c r="B202" s="3">
        <v>41782</v>
      </c>
      <c r="C202" s="3">
        <v>41821</v>
      </c>
      <c r="D202" s="2">
        <v>2.060954643</v>
      </c>
      <c r="E202" s="4">
        <v>1451162839</v>
      </c>
      <c r="F202" s="4">
        <v>1481700004</v>
      </c>
    </row>
    <row r="203">
      <c r="A203" s="0" t="s">
        <v>462</v>
      </c>
      <c r="B203" s="3">
        <v>45377</v>
      </c>
      <c r="C203" s="3">
        <v>45383</v>
      </c>
      <c r="D203" s="2">
        <v>20.6367194675</v>
      </c>
      <c r="E203" s="4">
        <v>23374</v>
      </c>
      <c r="F203" s="4">
        <v>29452</v>
      </c>
    </row>
    <row r="204">
      <c r="A204" s="0" t="s">
        <v>462</v>
      </c>
      <c r="B204" s="3">
        <v>45288</v>
      </c>
      <c r="C204" s="3">
        <v>45292</v>
      </c>
      <c r="D204" s="2">
        <v>16.7932927847</v>
      </c>
      <c r="E204" s="4">
        <v>29456</v>
      </c>
      <c r="F204" s="4">
        <v>35401</v>
      </c>
    </row>
    <row r="205">
      <c r="A205" s="0" t="s">
        <v>462</v>
      </c>
      <c r="B205" s="3">
        <v>45197</v>
      </c>
      <c r="C205" s="3">
        <v>45200</v>
      </c>
      <c r="D205" s="2">
        <v>14.1068613088</v>
      </c>
      <c r="E205" s="4">
        <v>35400</v>
      </c>
      <c r="F205" s="4">
        <v>41214</v>
      </c>
    </row>
    <row r="206">
      <c r="A206" s="0" t="s">
        <v>462</v>
      </c>
      <c r="B206" s="3">
        <v>45106</v>
      </c>
      <c r="C206" s="3">
        <v>45108</v>
      </c>
      <c r="D206" s="2">
        <v>12.1237985723</v>
      </c>
      <c r="E206" s="4">
        <v>41213</v>
      </c>
      <c r="F206" s="4">
        <v>46899</v>
      </c>
    </row>
    <row r="207">
      <c r="A207" s="0" t="s">
        <v>462</v>
      </c>
      <c r="B207" s="3">
        <v>45015</v>
      </c>
      <c r="C207" s="3">
        <v>45017</v>
      </c>
      <c r="D207" s="2">
        <v>10.6001510857</v>
      </c>
      <c r="E207" s="4">
        <v>46901</v>
      </c>
      <c r="F207" s="4">
        <v>52462</v>
      </c>
    </row>
    <row r="208">
      <c r="A208" s="0" t="s">
        <v>462</v>
      </c>
      <c r="B208" s="3">
        <v>44924</v>
      </c>
      <c r="C208" s="3">
        <v>44927</v>
      </c>
      <c r="D208" s="2">
        <v>9.3931151238</v>
      </c>
      <c r="E208" s="4">
        <v>52465</v>
      </c>
      <c r="F208" s="4">
        <v>57904</v>
      </c>
    </row>
    <row r="209">
      <c r="A209" s="0" t="s">
        <v>462</v>
      </c>
      <c r="B209" s="3">
        <v>44833</v>
      </c>
      <c r="C209" s="3">
        <v>44835</v>
      </c>
      <c r="D209" s="2">
        <v>8.4135232529</v>
      </c>
      <c r="E209" s="4">
        <v>57901</v>
      </c>
      <c r="F209" s="4">
        <v>63220</v>
      </c>
    </row>
    <row r="210">
      <c r="A210" s="0" t="s">
        <v>462</v>
      </c>
      <c r="B210" s="3">
        <v>44741</v>
      </c>
      <c r="C210" s="3">
        <v>44743</v>
      </c>
      <c r="D210" s="2">
        <v>7.6027975683</v>
      </c>
      <c r="E210" s="4">
        <v>63220</v>
      </c>
      <c r="F210" s="4">
        <v>68422</v>
      </c>
    </row>
    <row r="211">
      <c r="A211" s="0" t="s">
        <v>462</v>
      </c>
      <c r="B211" s="3">
        <v>44650</v>
      </c>
      <c r="C211" s="3">
        <v>44652</v>
      </c>
      <c r="D211" s="2">
        <v>6.9208891593</v>
      </c>
      <c r="E211" s="4">
        <v>68415</v>
      </c>
      <c r="F211" s="4">
        <v>73502</v>
      </c>
    </row>
    <row r="212">
      <c r="A212" s="0" t="s">
        <v>462</v>
      </c>
      <c r="B212" s="3">
        <v>44559</v>
      </c>
      <c r="C212" s="3">
        <v>44562</v>
      </c>
      <c r="D212" s="2">
        <v>6.3395076484</v>
      </c>
      <c r="E212" s="4">
        <v>73501</v>
      </c>
      <c r="F212" s="4">
        <v>78476</v>
      </c>
    </row>
    <row r="213">
      <c r="A213" s="0" t="s">
        <v>462</v>
      </c>
      <c r="B213" s="3">
        <v>44468</v>
      </c>
      <c r="C213" s="3">
        <v>44470</v>
      </c>
      <c r="D213" s="2">
        <v>5.8380518023</v>
      </c>
      <c r="E213" s="4">
        <v>78484</v>
      </c>
      <c r="F213" s="4">
        <v>83350</v>
      </c>
    </row>
    <row r="214">
      <c r="A214" s="0" t="s">
        <v>462</v>
      </c>
      <c r="B214" s="3">
        <v>44376</v>
      </c>
      <c r="C214" s="3">
        <v>44378</v>
      </c>
      <c r="D214" s="2">
        <v>5.4011936874</v>
      </c>
      <c r="E214" s="4">
        <v>83351</v>
      </c>
      <c r="F214" s="4">
        <v>88110</v>
      </c>
    </row>
    <row r="215">
      <c r="A215" s="0" t="s">
        <v>462</v>
      </c>
      <c r="B215" s="3">
        <v>44285</v>
      </c>
      <c r="C215" s="3">
        <v>44287</v>
      </c>
      <c r="D215" s="2">
        <v>5.0173063164</v>
      </c>
      <c r="E215" s="4">
        <v>88105</v>
      </c>
      <c r="F215" s="4">
        <v>92759</v>
      </c>
    </row>
    <row r="216">
      <c r="A216" s="0" t="s">
        <v>462</v>
      </c>
      <c r="B216" s="3">
        <v>44194</v>
      </c>
      <c r="C216" s="3">
        <v>44197</v>
      </c>
      <c r="D216" s="2">
        <v>4.6773897031</v>
      </c>
      <c r="E216" s="4">
        <v>92767</v>
      </c>
      <c r="F216" s="4">
        <v>97319</v>
      </c>
    </row>
    <row r="217">
      <c r="A217" s="0" t="s">
        <v>462</v>
      </c>
      <c r="B217" s="3">
        <v>44103</v>
      </c>
      <c r="C217" s="3">
        <v>44105</v>
      </c>
      <c r="D217" s="2">
        <v>4.3743605925</v>
      </c>
      <c r="E217" s="4">
        <v>97323</v>
      </c>
      <c r="F217" s="4">
        <v>101775</v>
      </c>
    </row>
    <row r="218">
      <c r="A218" s="0" t="s">
        <v>462</v>
      </c>
      <c r="B218" s="3">
        <v>44011</v>
      </c>
      <c r="C218" s="3">
        <v>44013</v>
      </c>
      <c r="D218" s="2">
        <v>4.102594741</v>
      </c>
      <c r="E218" s="4">
        <v>101774</v>
      </c>
      <c r="F218" s="4">
        <v>106128</v>
      </c>
    </row>
    <row r="219">
      <c r="A219" s="0" t="s">
        <v>462</v>
      </c>
      <c r="B219" s="3">
        <v>43920</v>
      </c>
      <c r="C219" s="3">
        <v>43922</v>
      </c>
      <c r="D219" s="2">
        <v>3.8575411987</v>
      </c>
      <c r="E219" s="4">
        <v>106123</v>
      </c>
      <c r="F219" s="4">
        <v>110381</v>
      </c>
    </row>
    <row r="220">
      <c r="A220" s="0" t="s">
        <v>462</v>
      </c>
      <c r="B220" s="3">
        <v>43826</v>
      </c>
      <c r="C220" s="3">
        <v>43831</v>
      </c>
      <c r="D220" s="2">
        <v>3.6354950202</v>
      </c>
      <c r="E220" s="4">
        <v>110373</v>
      </c>
      <c r="F220" s="4">
        <v>114537</v>
      </c>
    </row>
    <row r="221">
      <c r="A221" s="0" t="s">
        <v>462</v>
      </c>
      <c r="B221" s="3">
        <v>43735</v>
      </c>
      <c r="C221" s="3">
        <v>43739</v>
      </c>
      <c r="D221" s="2">
        <v>3.4334215762</v>
      </c>
      <c r="E221" s="4">
        <v>114527</v>
      </c>
      <c r="F221" s="4">
        <v>118599</v>
      </c>
    </row>
    <row r="222">
      <c r="A222" s="0" t="s">
        <v>462</v>
      </c>
      <c r="B222" s="3">
        <v>43643</v>
      </c>
      <c r="C222" s="3">
        <v>43647</v>
      </c>
      <c r="D222" s="2">
        <v>3.2487827383</v>
      </c>
      <c r="E222" s="4">
        <v>118617</v>
      </c>
      <c r="F222" s="4">
        <v>122600</v>
      </c>
    </row>
    <row r="223">
      <c r="A223" s="0" t="s">
        <v>462</v>
      </c>
      <c r="B223" s="3">
        <v>43552</v>
      </c>
      <c r="C223" s="3">
        <v>43556</v>
      </c>
      <c r="D223" s="2">
        <v>3.0794519474</v>
      </c>
      <c r="E223" s="4">
        <v>122589</v>
      </c>
      <c r="F223" s="4">
        <v>126484</v>
      </c>
    </row>
    <row r="224">
      <c r="A224" s="0" t="s">
        <v>462</v>
      </c>
      <c r="B224" s="3">
        <v>43461</v>
      </c>
      <c r="C224" s="3">
        <v>43466</v>
      </c>
      <c r="D224" s="2">
        <v>2.9236408545</v>
      </c>
      <c r="E224" s="4">
        <v>126474</v>
      </c>
      <c r="F224" s="4">
        <v>130283</v>
      </c>
    </row>
    <row r="225">
      <c r="A225" s="0" t="s">
        <v>462</v>
      </c>
      <c r="B225" s="3">
        <v>43370</v>
      </c>
      <c r="C225" s="3">
        <v>43374</v>
      </c>
      <c r="D225" s="2">
        <v>2.7798207188</v>
      </c>
      <c r="E225" s="4">
        <v>130311</v>
      </c>
      <c r="F225" s="4">
        <v>134037</v>
      </c>
    </row>
    <row r="226">
      <c r="A226" s="0" t="s">
        <v>462</v>
      </c>
      <c r="B226" s="3">
        <v>43279</v>
      </c>
      <c r="C226" s="3">
        <v>43282</v>
      </c>
      <c r="D226" s="2">
        <v>2.6466983679</v>
      </c>
      <c r="E226" s="4">
        <v>134037</v>
      </c>
      <c r="F226" s="4">
        <v>137681</v>
      </c>
    </row>
    <row r="227">
      <c r="A227" s="0" t="s">
        <v>462</v>
      </c>
      <c r="B227" s="3">
        <v>43186</v>
      </c>
      <c r="C227" s="3">
        <v>43191</v>
      </c>
      <c r="D227" s="2">
        <v>2.5231466042</v>
      </c>
      <c r="E227" s="4">
        <v>137688</v>
      </c>
      <c r="F227" s="4">
        <v>141252</v>
      </c>
    </row>
    <row r="228">
      <c r="A228" s="0" t="s">
        <v>462</v>
      </c>
      <c r="B228" s="3">
        <v>43097</v>
      </c>
      <c r="C228" s="3">
        <v>43101</v>
      </c>
      <c r="D228" s="2">
        <v>2.408196109</v>
      </c>
      <c r="E228" s="4">
        <v>141229</v>
      </c>
      <c r="F228" s="4">
        <v>144714</v>
      </c>
    </row>
    <row r="229">
      <c r="A229" s="0" t="s">
        <v>462</v>
      </c>
      <c r="B229" s="3">
        <v>43006</v>
      </c>
      <c r="C229" s="3">
        <v>43009</v>
      </c>
      <c r="D229" s="2">
        <v>2.3010100467</v>
      </c>
      <c r="E229" s="4">
        <v>144701</v>
      </c>
      <c r="F229" s="4">
        <v>148109</v>
      </c>
    </row>
    <row r="230">
      <c r="A230" s="0" t="s">
        <v>462</v>
      </c>
      <c r="B230" s="3">
        <v>42915</v>
      </c>
      <c r="C230" s="3">
        <v>42917</v>
      </c>
      <c r="D230" s="2">
        <v>2.2008499846</v>
      </c>
      <c r="E230" s="4">
        <v>148108</v>
      </c>
      <c r="F230" s="4">
        <v>151441</v>
      </c>
    </row>
    <row r="231">
      <c r="A231" s="0" t="s">
        <v>462</v>
      </c>
      <c r="B231" s="3">
        <v>42824</v>
      </c>
      <c r="C231" s="3">
        <v>42826</v>
      </c>
      <c r="D231" s="2">
        <v>2.1070682612</v>
      </c>
      <c r="E231" s="4">
        <v>151457</v>
      </c>
      <c r="F231" s="4">
        <v>154717</v>
      </c>
    </row>
    <row r="232">
      <c r="A232" s="0" t="s">
        <v>462</v>
      </c>
      <c r="B232" s="3">
        <v>42733</v>
      </c>
      <c r="C232" s="3">
        <v>42736</v>
      </c>
      <c r="D232" s="2">
        <v>2.0190926894</v>
      </c>
      <c r="E232" s="4">
        <v>154705</v>
      </c>
      <c r="F232" s="4">
        <v>157893</v>
      </c>
    </row>
    <row r="233">
      <c r="A233" s="0" t="s">
        <v>462</v>
      </c>
      <c r="B233" s="3">
        <v>42642</v>
      </c>
      <c r="C233" s="3">
        <v>42644</v>
      </c>
      <c r="D233" s="2">
        <v>1.9364300233</v>
      </c>
      <c r="E233" s="4">
        <v>157900</v>
      </c>
      <c r="F233" s="4">
        <v>161018</v>
      </c>
    </row>
    <row r="234">
      <c r="A234" s="0" t="s">
        <v>462</v>
      </c>
      <c r="B234" s="3">
        <v>42550</v>
      </c>
      <c r="C234" s="3">
        <v>42552</v>
      </c>
      <c r="D234" s="2">
        <v>1.8586170416</v>
      </c>
      <c r="E234" s="4">
        <v>161051</v>
      </c>
      <c r="F234" s="4">
        <v>164101</v>
      </c>
    </row>
    <row r="235">
      <c r="A235" s="0" t="s">
        <v>462</v>
      </c>
      <c r="B235" s="3">
        <v>42459</v>
      </c>
      <c r="C235" s="3">
        <v>42461</v>
      </c>
      <c r="D235" s="2">
        <v>1.7852699353</v>
      </c>
      <c r="E235" s="4">
        <v>164052</v>
      </c>
      <c r="F235" s="4">
        <v>167034</v>
      </c>
    </row>
    <row r="236">
      <c r="A236" s="0" t="s">
        <v>462</v>
      </c>
      <c r="B236" s="3">
        <v>42367</v>
      </c>
      <c r="C236" s="3">
        <v>42370</v>
      </c>
      <c r="D236" s="2">
        <v>1.716022614</v>
      </c>
      <c r="E236" s="4">
        <v>167069</v>
      </c>
      <c r="F236" s="4">
        <v>169986</v>
      </c>
    </row>
    <row r="237">
      <c r="A237" s="0" t="s">
        <v>462</v>
      </c>
      <c r="B237" s="3">
        <v>42276</v>
      </c>
      <c r="C237" s="3">
        <v>42278</v>
      </c>
      <c r="D237" s="2">
        <v>1.6507794335</v>
      </c>
      <c r="E237" s="4">
        <v>169974</v>
      </c>
      <c r="F237" s="4">
        <v>172827</v>
      </c>
    </row>
    <row r="238">
      <c r="A238" s="0" t="s">
        <v>462</v>
      </c>
      <c r="B238" s="3">
        <v>42146</v>
      </c>
      <c r="C238" s="3">
        <v>42186</v>
      </c>
      <c r="D238" s="2">
        <v>1.5885908266</v>
      </c>
      <c r="E238" s="4">
        <v>172827</v>
      </c>
      <c r="F238" s="4">
        <v>175617</v>
      </c>
    </row>
    <row r="239">
      <c r="A239" s="0" t="s">
        <v>462</v>
      </c>
      <c r="B239" s="3">
        <v>42055</v>
      </c>
      <c r="C239" s="3">
        <v>42095</v>
      </c>
      <c r="D239" s="2">
        <v>1.5298657013</v>
      </c>
      <c r="E239" s="4">
        <v>175618</v>
      </c>
      <c r="F239" s="4">
        <v>178346</v>
      </c>
    </row>
    <row r="240">
      <c r="A240" s="0" t="s">
        <v>462</v>
      </c>
      <c r="B240" s="3">
        <v>41964</v>
      </c>
      <c r="C240" s="3">
        <v>42005</v>
      </c>
      <c r="D240" s="2">
        <v>1.4741445875</v>
      </c>
      <c r="E240" s="4">
        <v>178346</v>
      </c>
      <c r="F240" s="4">
        <v>181014</v>
      </c>
    </row>
    <row r="241">
      <c r="A241" s="0" t="s">
        <v>462</v>
      </c>
      <c r="B241" s="3">
        <v>41873</v>
      </c>
      <c r="C241" s="3">
        <v>41913</v>
      </c>
      <c r="D241" s="2">
        <v>1.4212207642</v>
      </c>
      <c r="E241" s="4">
        <v>181014</v>
      </c>
      <c r="F241" s="4">
        <v>183624</v>
      </c>
    </row>
    <row r="242">
      <c r="A242" s="0" t="s">
        <v>462</v>
      </c>
      <c r="B242" s="3">
        <v>41782</v>
      </c>
      <c r="C242" s="3">
        <v>41821</v>
      </c>
      <c r="D242" s="2">
        <v>1.3708901749</v>
      </c>
      <c r="E242" s="4">
        <v>183624</v>
      </c>
      <c r="F242" s="4">
        <v>186176</v>
      </c>
    </row>
    <row r="243">
      <c r="A243" s="0" t="s">
        <v>414</v>
      </c>
      <c r="B243" s="3">
        <v>45288</v>
      </c>
      <c r="C243" s="3">
        <v>45292</v>
      </c>
      <c r="D243" s="2">
        <v>3.5605795969</v>
      </c>
      <c r="E243" s="4">
        <v>689121949</v>
      </c>
      <c r="F243" s="4">
        <v>714564590</v>
      </c>
    </row>
    <row r="244">
      <c r="A244" s="0" t="s">
        <v>414</v>
      </c>
      <c r="B244" s="3">
        <v>45106</v>
      </c>
      <c r="C244" s="3">
        <v>45108</v>
      </c>
      <c r="D244" s="2">
        <v>3.5035604195</v>
      </c>
      <c r="E244" s="4">
        <v>723817708</v>
      </c>
      <c r="F244" s="4">
        <v>750097839</v>
      </c>
    </row>
    <row r="245">
      <c r="A245" s="0" t="s">
        <v>414</v>
      </c>
      <c r="B245" s="3">
        <v>44924</v>
      </c>
      <c r="C245" s="3">
        <v>44927</v>
      </c>
      <c r="D245" s="2">
        <v>3.5025426035</v>
      </c>
      <c r="E245" s="4">
        <v>750097861</v>
      </c>
      <c r="F245" s="4">
        <v>777323964</v>
      </c>
    </row>
    <row r="246">
      <c r="A246" s="0" t="s">
        <v>414</v>
      </c>
      <c r="B246" s="3">
        <v>44741</v>
      </c>
      <c r="C246" s="3">
        <v>44743</v>
      </c>
      <c r="D246" s="2">
        <v>3.4686581114</v>
      </c>
      <c r="E246" s="4">
        <v>778262069</v>
      </c>
      <c r="F246" s="4">
        <v>806227339</v>
      </c>
    </row>
    <row r="247">
      <c r="A247" s="0" t="s">
        <v>414</v>
      </c>
      <c r="B247" s="3">
        <v>44559</v>
      </c>
      <c r="C247" s="3">
        <v>44562</v>
      </c>
      <c r="D247" s="2">
        <v>3.3488307818</v>
      </c>
      <c r="E247" s="4">
        <v>818716944</v>
      </c>
      <c r="F247" s="4">
        <v>847084366</v>
      </c>
    </row>
    <row r="248">
      <c r="A248" s="0" t="s">
        <v>414</v>
      </c>
      <c r="B248" s="3">
        <v>44376</v>
      </c>
      <c r="C248" s="3">
        <v>44378</v>
      </c>
      <c r="D248" s="2">
        <v>3.2322622101</v>
      </c>
      <c r="E248" s="4">
        <v>854935370</v>
      </c>
      <c r="F248" s="4">
        <v>883492153</v>
      </c>
    </row>
    <row r="249">
      <c r="A249" s="0" t="s">
        <v>414</v>
      </c>
      <c r="B249" s="3">
        <v>44194</v>
      </c>
      <c r="C249" s="3">
        <v>44197</v>
      </c>
      <c r="D249" s="2">
        <v>3.1485630023</v>
      </c>
      <c r="E249" s="4">
        <v>890608275</v>
      </c>
      <c r="F249" s="4">
        <v>919561240</v>
      </c>
    </row>
    <row r="250">
      <c r="A250" s="0" t="s">
        <v>414</v>
      </c>
      <c r="B250" s="3">
        <v>44011</v>
      </c>
      <c r="C250" s="3">
        <v>44013</v>
      </c>
      <c r="D250" s="2">
        <v>3.0488738544</v>
      </c>
      <c r="E250" s="4">
        <v>930650995</v>
      </c>
      <c r="F250" s="4">
        <v>959917674</v>
      </c>
    </row>
    <row r="251">
      <c r="A251" s="0" t="s">
        <v>414</v>
      </c>
      <c r="B251" s="3">
        <v>43826</v>
      </c>
      <c r="C251" s="3">
        <v>43831</v>
      </c>
      <c r="D251" s="2">
        <v>2.9649653884</v>
      </c>
      <c r="E251" s="4">
        <v>963357495</v>
      </c>
      <c r="F251" s="4">
        <v>992793478</v>
      </c>
    </row>
    <row r="252">
      <c r="A252" s="0" t="s">
        <v>414</v>
      </c>
      <c r="B252" s="3">
        <v>43643</v>
      </c>
      <c r="C252" s="3">
        <v>43647</v>
      </c>
      <c r="D252" s="2">
        <v>2.8663946799</v>
      </c>
      <c r="E252" s="4">
        <v>1002495490</v>
      </c>
      <c r="F252" s="4">
        <v>1032078946</v>
      </c>
    </row>
    <row r="253">
      <c r="A253" s="0" t="s">
        <v>414</v>
      </c>
      <c r="B253" s="3">
        <v>43461</v>
      </c>
      <c r="C253" s="3">
        <v>43466</v>
      </c>
      <c r="D253" s="2">
        <v>2.8020155719</v>
      </c>
      <c r="E253" s="4">
        <v>1039627749</v>
      </c>
      <c r="F253" s="4">
        <v>1069598053</v>
      </c>
    </row>
    <row r="254">
      <c r="A254" s="0" t="s">
        <v>414</v>
      </c>
      <c r="B254" s="3">
        <v>43279</v>
      </c>
      <c r="C254" s="3">
        <v>43282</v>
      </c>
      <c r="D254" s="2">
        <v>2.7227332628</v>
      </c>
      <c r="E254" s="4">
        <v>1081976163</v>
      </c>
      <c r="F254" s="4">
        <v>1112260037</v>
      </c>
    </row>
    <row r="255">
      <c r="A255" s="0" t="s">
        <v>414</v>
      </c>
      <c r="B255" s="3">
        <v>43097</v>
      </c>
      <c r="C255" s="3">
        <v>43101</v>
      </c>
      <c r="D255" s="2">
        <v>2.661880821</v>
      </c>
      <c r="E255" s="4">
        <v>1112491848</v>
      </c>
      <c r="F255" s="4">
        <v>1142914880</v>
      </c>
    </row>
    <row r="256">
      <c r="A256" s="0" t="s">
        <v>414</v>
      </c>
      <c r="B256" s="3">
        <v>42915</v>
      </c>
      <c r="C256" s="3">
        <v>42917</v>
      </c>
      <c r="D256" s="2">
        <v>2.5814065813</v>
      </c>
      <c r="E256" s="4">
        <v>1153018496</v>
      </c>
      <c r="F256" s="4">
        <v>1183571283</v>
      </c>
    </row>
    <row r="257">
      <c r="A257" s="0" t="s">
        <v>414</v>
      </c>
      <c r="B257" s="3">
        <v>42733</v>
      </c>
      <c r="C257" s="3">
        <v>42736</v>
      </c>
      <c r="D257" s="2">
        <v>2.540512058</v>
      </c>
      <c r="E257" s="4">
        <v>1188481492</v>
      </c>
      <c r="F257" s="4">
        <v>1219462073</v>
      </c>
    </row>
    <row r="258">
      <c r="A258" s="0" t="s">
        <v>414</v>
      </c>
      <c r="B258" s="3">
        <v>42550</v>
      </c>
      <c r="C258" s="3">
        <v>42552</v>
      </c>
      <c r="D258" s="2">
        <v>2.4552737316</v>
      </c>
      <c r="E258" s="4">
        <v>1237616772</v>
      </c>
      <c r="F258" s="4">
        <v>1268768512</v>
      </c>
    </row>
    <row r="259">
      <c r="A259" s="0" t="s">
        <v>414</v>
      </c>
      <c r="B259" s="3">
        <v>42367</v>
      </c>
      <c r="C259" s="3">
        <v>42370</v>
      </c>
      <c r="D259" s="2">
        <v>2.4071775851</v>
      </c>
      <c r="E259" s="4">
        <v>1271726713</v>
      </c>
      <c r="F259" s="4">
        <v>1303094512</v>
      </c>
    </row>
    <row r="260">
      <c r="A260" s="0" t="s">
        <v>414</v>
      </c>
      <c r="B260" s="3">
        <v>42146</v>
      </c>
      <c r="C260" s="3">
        <v>42186</v>
      </c>
      <c r="D260" s="2">
        <v>2.3404808423</v>
      </c>
      <c r="E260" s="4">
        <v>1311433156</v>
      </c>
      <c r="F260" s="4">
        <v>1342862598</v>
      </c>
    </row>
    <row r="261">
      <c r="A261" s="0" t="s">
        <v>414</v>
      </c>
      <c r="B261" s="3">
        <v>41964</v>
      </c>
      <c r="C261" s="3">
        <v>42005</v>
      </c>
      <c r="D261" s="2">
        <v>2.2944286725</v>
      </c>
      <c r="E261" s="4">
        <v>1349240161</v>
      </c>
      <c r="F261" s="4">
        <v>1380924488</v>
      </c>
    </row>
    <row r="262">
      <c r="A262" s="0" t="s">
        <v>414</v>
      </c>
      <c r="B262" s="3">
        <v>41782</v>
      </c>
      <c r="C262" s="3">
        <v>41821</v>
      </c>
      <c r="D262" s="2">
        <v>2.2508902583</v>
      </c>
      <c r="E262" s="4">
        <v>1384166690</v>
      </c>
      <c r="F262" s="4">
        <v>1416040201</v>
      </c>
    </row>
    <row r="263">
      <c r="A263" s="0" t="s">
        <v>426</v>
      </c>
      <c r="B263" s="3">
        <v>45377</v>
      </c>
      <c r="C263" s="3">
        <v>45383</v>
      </c>
      <c r="D263" s="2">
        <v>14.1151699392</v>
      </c>
      <c r="E263" s="4">
        <v>984910</v>
      </c>
      <c r="F263" s="4">
        <v>1146780</v>
      </c>
    </row>
    <row r="264">
      <c r="A264" s="0" t="s">
        <v>426</v>
      </c>
      <c r="B264" s="3">
        <v>45288</v>
      </c>
      <c r="C264" s="3">
        <v>45292</v>
      </c>
      <c r="D264" s="2">
        <v>12.156178762</v>
      </c>
      <c r="E264" s="4">
        <v>1146780</v>
      </c>
      <c r="F264" s="4">
        <v>1305476</v>
      </c>
    </row>
    <row r="265">
      <c r="A265" s="0" t="s">
        <v>426</v>
      </c>
      <c r="B265" s="3">
        <v>45197</v>
      </c>
      <c r="C265" s="3">
        <v>45200</v>
      </c>
      <c r="D265" s="2">
        <v>10.6487276252</v>
      </c>
      <c r="E265" s="4">
        <v>1305482</v>
      </c>
      <c r="F265" s="4">
        <v>1461067</v>
      </c>
    </row>
    <row r="266">
      <c r="A266" s="0" t="s">
        <v>426</v>
      </c>
      <c r="B266" s="3">
        <v>45106</v>
      </c>
      <c r="C266" s="3">
        <v>45108</v>
      </c>
      <c r="D266" s="2">
        <v>9.4530392076</v>
      </c>
      <c r="E266" s="4">
        <v>1461063</v>
      </c>
      <c r="F266" s="4">
        <v>1613597</v>
      </c>
    </row>
    <row r="267">
      <c r="A267" s="0" t="s">
        <v>426</v>
      </c>
      <c r="B267" s="3">
        <v>45015</v>
      </c>
      <c r="C267" s="3">
        <v>45017</v>
      </c>
      <c r="D267" s="2">
        <v>8.481635025</v>
      </c>
      <c r="E267" s="4">
        <v>1613596</v>
      </c>
      <c r="F267" s="4">
        <v>1763139</v>
      </c>
    </row>
    <row r="268">
      <c r="A268" s="0" t="s">
        <v>426</v>
      </c>
      <c r="B268" s="3">
        <v>44924</v>
      </c>
      <c r="C268" s="3">
        <v>44927</v>
      </c>
      <c r="D268" s="2">
        <v>7.6769616774</v>
      </c>
      <c r="E268" s="4">
        <v>1763142</v>
      </c>
      <c r="F268" s="4">
        <v>1909753</v>
      </c>
    </row>
    <row r="269">
      <c r="A269" s="0" t="s">
        <v>426</v>
      </c>
      <c r="B269" s="3">
        <v>44833</v>
      </c>
      <c r="C269" s="3">
        <v>44835</v>
      </c>
      <c r="D269" s="2">
        <v>6.9996128782</v>
      </c>
      <c r="E269" s="4">
        <v>1909749</v>
      </c>
      <c r="F269" s="4">
        <v>2053485</v>
      </c>
    </row>
    <row r="270">
      <c r="A270" s="0" t="s">
        <v>426</v>
      </c>
      <c r="B270" s="3">
        <v>44741</v>
      </c>
      <c r="C270" s="3">
        <v>44743</v>
      </c>
      <c r="D270" s="2">
        <v>6.2198132818</v>
      </c>
      <c r="E270" s="4">
        <v>2053486</v>
      </c>
      <c r="F270" s="4">
        <v>2189680</v>
      </c>
    </row>
    <row r="271">
      <c r="A271" s="0" t="s">
        <v>426</v>
      </c>
      <c r="B271" s="3">
        <v>44650</v>
      </c>
      <c r="C271" s="3">
        <v>44652</v>
      </c>
      <c r="D271" s="2">
        <v>16.108424635</v>
      </c>
      <c r="E271" s="4">
        <v>2189680</v>
      </c>
      <c r="F271" s="4">
        <v>2610131</v>
      </c>
    </row>
    <row r="272">
      <c r="A272" s="0" t="s">
        <v>426</v>
      </c>
      <c r="B272" s="3">
        <v>44559</v>
      </c>
      <c r="C272" s="3">
        <v>44562</v>
      </c>
      <c r="D272" s="2">
        <v>5.5504468356</v>
      </c>
      <c r="E272" s="4">
        <v>2610137</v>
      </c>
      <c r="F272" s="4">
        <v>2763525</v>
      </c>
    </row>
    <row r="273">
      <c r="A273" s="0" t="s">
        <v>426</v>
      </c>
      <c r="B273" s="3">
        <v>44468</v>
      </c>
      <c r="C273" s="3">
        <v>44470</v>
      </c>
      <c r="D273" s="2">
        <v>5.1607839468</v>
      </c>
      <c r="E273" s="4">
        <v>2763518</v>
      </c>
      <c r="F273" s="4">
        <v>2913898</v>
      </c>
    </row>
    <row r="274">
      <c r="A274" s="0" t="s">
        <v>426</v>
      </c>
      <c r="B274" s="3">
        <v>44376</v>
      </c>
      <c r="C274" s="3">
        <v>44378</v>
      </c>
      <c r="D274" s="2">
        <v>11.422837663</v>
      </c>
      <c r="E274" s="4">
        <v>2913899</v>
      </c>
      <c r="F274" s="4">
        <v>3289673</v>
      </c>
    </row>
    <row r="275">
      <c r="A275" s="0" t="s">
        <v>426</v>
      </c>
      <c r="B275" s="3">
        <v>44285</v>
      </c>
      <c r="C275" s="3">
        <v>44287</v>
      </c>
      <c r="D275" s="2">
        <v>4.5283585556</v>
      </c>
      <c r="E275" s="4">
        <v>3289674</v>
      </c>
      <c r="F275" s="4">
        <v>3445708</v>
      </c>
    </row>
    <row r="276">
      <c r="A276" s="0" t="s">
        <v>426</v>
      </c>
      <c r="B276" s="3">
        <v>44194</v>
      </c>
      <c r="C276" s="3">
        <v>44197</v>
      </c>
      <c r="D276" s="2">
        <v>4.2508488095</v>
      </c>
      <c r="E276" s="4">
        <v>3445718</v>
      </c>
      <c r="F276" s="4">
        <v>3598693</v>
      </c>
    </row>
    <row r="277">
      <c r="A277" s="0" t="s">
        <v>426</v>
      </c>
      <c r="B277" s="3">
        <v>44103</v>
      </c>
      <c r="C277" s="3">
        <v>44105</v>
      </c>
      <c r="D277" s="2">
        <v>11.8845161623</v>
      </c>
      <c r="E277" s="4">
        <v>3598684</v>
      </c>
      <c r="F277" s="4">
        <v>4084054</v>
      </c>
    </row>
    <row r="278">
      <c r="A278" s="0" t="s">
        <v>426</v>
      </c>
      <c r="B278" s="3">
        <v>44011</v>
      </c>
      <c r="C278" s="3">
        <v>44013</v>
      </c>
      <c r="D278" s="2">
        <v>5.6762848235</v>
      </c>
      <c r="E278" s="4">
        <v>4084048</v>
      </c>
      <c r="F278" s="4">
        <v>4329821</v>
      </c>
    </row>
    <row r="279">
      <c r="A279" s="0" t="s">
        <v>426</v>
      </c>
      <c r="B279" s="3">
        <v>43920</v>
      </c>
      <c r="C279" s="3">
        <v>43922</v>
      </c>
      <c r="D279" s="2">
        <v>6.8581340612</v>
      </c>
      <c r="E279" s="4">
        <v>4329831</v>
      </c>
      <c r="F279" s="4">
        <v>4648641</v>
      </c>
    </row>
    <row r="280">
      <c r="A280" s="0" t="s">
        <v>426</v>
      </c>
      <c r="B280" s="3">
        <v>43826</v>
      </c>
      <c r="C280" s="3">
        <v>43831</v>
      </c>
      <c r="D280" s="2">
        <v>3.3607383438</v>
      </c>
      <c r="E280" s="4">
        <v>4648650</v>
      </c>
      <c r="F280" s="4">
        <v>4810312</v>
      </c>
    </row>
    <row r="281">
      <c r="A281" s="0" t="s">
        <v>426</v>
      </c>
      <c r="B281" s="3">
        <v>43735</v>
      </c>
      <c r="C281" s="3">
        <v>43739</v>
      </c>
      <c r="D281" s="2">
        <v>3.1897441835</v>
      </c>
      <c r="E281" s="4">
        <v>4810308</v>
      </c>
      <c r="F281" s="4">
        <v>4968800</v>
      </c>
    </row>
    <row r="282">
      <c r="A282" s="0" t="s">
        <v>426</v>
      </c>
      <c r="B282" s="3">
        <v>43643</v>
      </c>
      <c r="C282" s="3">
        <v>43647</v>
      </c>
      <c r="D282" s="2">
        <v>2.9176598462</v>
      </c>
      <c r="E282" s="4">
        <v>4968780</v>
      </c>
      <c r="F282" s="4">
        <v>5118109</v>
      </c>
    </row>
    <row r="283">
      <c r="A283" s="0" t="s">
        <v>426</v>
      </c>
      <c r="B283" s="3">
        <v>43552</v>
      </c>
      <c r="C283" s="3">
        <v>43556</v>
      </c>
      <c r="D283" s="2">
        <v>6.4867223594</v>
      </c>
      <c r="E283" s="4">
        <v>5118121</v>
      </c>
      <c r="F283" s="4">
        <v>5473149</v>
      </c>
    </row>
    <row r="284">
      <c r="A284" s="0" t="s">
        <v>426</v>
      </c>
      <c r="B284" s="3">
        <v>43461</v>
      </c>
      <c r="C284" s="3">
        <v>43466</v>
      </c>
      <c r="D284" s="2">
        <v>3.6367797654</v>
      </c>
      <c r="E284" s="4">
        <v>5473137</v>
      </c>
      <c r="F284" s="4">
        <v>5679695</v>
      </c>
    </row>
    <row r="285">
      <c r="A285" s="0" t="s">
        <v>426</v>
      </c>
      <c r="B285" s="3">
        <v>43370</v>
      </c>
      <c r="C285" s="3">
        <v>43374</v>
      </c>
      <c r="D285" s="2">
        <v>4.3220997802</v>
      </c>
      <c r="E285" s="4">
        <v>5679709</v>
      </c>
      <c r="F285" s="4">
        <v>5936281</v>
      </c>
    </row>
    <row r="286">
      <c r="A286" s="0" t="s">
        <v>426</v>
      </c>
      <c r="B286" s="3">
        <v>43279</v>
      </c>
      <c r="C286" s="3">
        <v>43282</v>
      </c>
      <c r="D286" s="2">
        <v>2.517474052</v>
      </c>
      <c r="E286" s="4">
        <v>5936292</v>
      </c>
      <c r="F286" s="4">
        <v>6089596</v>
      </c>
    </row>
    <row r="287">
      <c r="A287" s="0" t="s">
        <v>426</v>
      </c>
      <c r="B287" s="3">
        <v>43186</v>
      </c>
      <c r="C287" s="3">
        <v>43191</v>
      </c>
      <c r="D287" s="2">
        <v>2.4086632207</v>
      </c>
      <c r="E287" s="4">
        <v>6089595</v>
      </c>
      <c r="F287" s="4">
        <v>6239893</v>
      </c>
    </row>
    <row r="288">
      <c r="A288" s="0" t="s">
        <v>426</v>
      </c>
      <c r="B288" s="3">
        <v>43097</v>
      </c>
      <c r="C288" s="3">
        <v>43101</v>
      </c>
      <c r="D288" s="2">
        <v>7.5148122107</v>
      </c>
      <c r="E288" s="4">
        <v>6239885</v>
      </c>
      <c r="F288" s="4">
        <v>6746902</v>
      </c>
    </row>
    <row r="289">
      <c r="A289" s="0" t="s">
        <v>426</v>
      </c>
      <c r="B289" s="3">
        <v>43006</v>
      </c>
      <c r="C289" s="3">
        <v>43009</v>
      </c>
      <c r="D289" s="2">
        <v>2.1967200477</v>
      </c>
      <c r="E289" s="4">
        <v>6746882</v>
      </c>
      <c r="F289" s="4">
        <v>6898421</v>
      </c>
    </row>
    <row r="290">
      <c r="A290" s="0" t="s">
        <v>426</v>
      </c>
      <c r="B290" s="3">
        <v>42915</v>
      </c>
      <c r="C290" s="3">
        <v>42917</v>
      </c>
      <c r="D290" s="2">
        <v>3.9804368362</v>
      </c>
      <c r="E290" s="4">
        <v>6898441</v>
      </c>
      <c r="F290" s="4">
        <v>7184412</v>
      </c>
    </row>
    <row r="291">
      <c r="A291" s="0" t="s">
        <v>426</v>
      </c>
      <c r="B291" s="3">
        <v>42824</v>
      </c>
      <c r="C291" s="3">
        <v>42826</v>
      </c>
      <c r="D291" s="2">
        <v>7.7851124627</v>
      </c>
      <c r="E291" s="4">
        <v>7184401</v>
      </c>
      <c r="F291" s="4">
        <v>7790934</v>
      </c>
    </row>
    <row r="292">
      <c r="A292" s="0" t="s">
        <v>426</v>
      </c>
      <c r="B292" s="3">
        <v>42733</v>
      </c>
      <c r="C292" s="3">
        <v>42736</v>
      </c>
      <c r="D292" s="2">
        <v>1.9583226786</v>
      </c>
      <c r="E292" s="4">
        <v>7790926</v>
      </c>
      <c r="F292" s="4">
        <v>7946545</v>
      </c>
    </row>
    <row r="293">
      <c r="A293" s="0" t="s">
        <v>426</v>
      </c>
      <c r="B293" s="3">
        <v>42642</v>
      </c>
      <c r="C293" s="3">
        <v>42644</v>
      </c>
      <c r="D293" s="2">
        <v>14.7334584849</v>
      </c>
      <c r="E293" s="4">
        <v>7946562</v>
      </c>
      <c r="F293" s="4">
        <v>9319672</v>
      </c>
    </row>
    <row r="294">
      <c r="A294" s="0" t="s">
        <v>426</v>
      </c>
      <c r="B294" s="3">
        <v>42550</v>
      </c>
      <c r="C294" s="3">
        <v>42552</v>
      </c>
      <c r="D294" s="2">
        <v>3.4090285272</v>
      </c>
      <c r="E294" s="4">
        <v>9319662</v>
      </c>
      <c r="F294" s="4">
        <v>9648585</v>
      </c>
    </row>
    <row r="295">
      <c r="A295" s="0" t="s">
        <v>426</v>
      </c>
      <c r="B295" s="3">
        <v>42459</v>
      </c>
      <c r="C295" s="3">
        <v>42461</v>
      </c>
      <c r="D295" s="2">
        <v>3.7993974608</v>
      </c>
      <c r="E295" s="4">
        <v>9648602</v>
      </c>
      <c r="F295" s="4">
        <v>10029669</v>
      </c>
    </row>
    <row r="296">
      <c r="A296" s="0" t="s">
        <v>426</v>
      </c>
      <c r="B296" s="3">
        <v>42367</v>
      </c>
      <c r="C296" s="3">
        <v>42370</v>
      </c>
      <c r="D296" s="2">
        <v>7.5402446079</v>
      </c>
      <c r="E296" s="4">
        <v>10029657</v>
      </c>
      <c r="F296" s="4">
        <v>10847592</v>
      </c>
    </row>
    <row r="297">
      <c r="A297" s="0" t="s">
        <v>426</v>
      </c>
      <c r="B297" s="3">
        <v>42276</v>
      </c>
      <c r="C297" s="3">
        <v>42278</v>
      </c>
      <c r="D297" s="2">
        <v>2.2253489871</v>
      </c>
      <c r="E297" s="4">
        <v>10847594</v>
      </c>
      <c r="F297" s="4">
        <v>11094485</v>
      </c>
    </row>
    <row r="298">
      <c r="A298" s="0" t="s">
        <v>426</v>
      </c>
      <c r="B298" s="3">
        <v>42146</v>
      </c>
      <c r="C298" s="3">
        <v>42186</v>
      </c>
      <c r="D298" s="2">
        <v>1.5715465715</v>
      </c>
      <c r="E298" s="4">
        <v>11094484</v>
      </c>
      <c r="F298" s="4">
        <v>11271623</v>
      </c>
    </row>
    <row r="299">
      <c r="A299" s="0" t="s">
        <v>426</v>
      </c>
      <c r="B299" s="3">
        <v>42055</v>
      </c>
      <c r="C299" s="3">
        <v>42095</v>
      </c>
      <c r="D299" s="2">
        <v>12.4627875491</v>
      </c>
      <c r="E299" s="4">
        <v>11271623</v>
      </c>
      <c r="F299" s="4">
        <v>12876379</v>
      </c>
    </row>
    <row r="300">
      <c r="A300" s="0" t="s">
        <v>426</v>
      </c>
      <c r="B300" s="3">
        <v>41964</v>
      </c>
      <c r="C300" s="3">
        <v>42005</v>
      </c>
      <c r="D300" s="2">
        <v>4.5528818507</v>
      </c>
      <c r="E300" s="4">
        <v>12876379</v>
      </c>
      <c r="F300" s="4">
        <v>13490590</v>
      </c>
    </row>
    <row r="301">
      <c r="A301" s="0" t="s">
        <v>426</v>
      </c>
      <c r="B301" s="3">
        <v>41873</v>
      </c>
      <c r="C301" s="3">
        <v>41913</v>
      </c>
      <c r="D301" s="2">
        <v>3.0130726071</v>
      </c>
      <c r="E301" s="4">
        <v>13490590</v>
      </c>
      <c r="F301" s="4">
        <v>13909699</v>
      </c>
    </row>
    <row r="302">
      <c r="A302" s="0" t="s">
        <v>426</v>
      </c>
      <c r="B302" s="3">
        <v>41782</v>
      </c>
      <c r="C302" s="3">
        <v>41821</v>
      </c>
      <c r="D302" s="2">
        <v>2.9002441145</v>
      </c>
      <c r="E302" s="4">
        <v>13909699</v>
      </c>
      <c r="F302" s="4">
        <v>14325164</v>
      </c>
    </row>
    <row r="303">
      <c r="A303" s="0" t="s">
        <v>416</v>
      </c>
      <c r="B303" s="3">
        <v>45377</v>
      </c>
      <c r="C303" s="3">
        <v>45383</v>
      </c>
      <c r="D303" s="2">
        <v>15.8984010166</v>
      </c>
      <c r="E303" s="4">
        <v>2940112</v>
      </c>
      <c r="F303" s="4">
        <v>3495905</v>
      </c>
    </row>
    <row r="304">
      <c r="A304" s="0" t="s">
        <v>416</v>
      </c>
      <c r="B304" s="3">
        <v>45288</v>
      </c>
      <c r="C304" s="3">
        <v>45292</v>
      </c>
      <c r="D304" s="2">
        <v>17.6573659701</v>
      </c>
      <c r="E304" s="4">
        <v>3495906</v>
      </c>
      <c r="F304" s="4">
        <v>4245560</v>
      </c>
    </row>
    <row r="305">
      <c r="A305" s="0" t="s">
        <v>416</v>
      </c>
      <c r="B305" s="3">
        <v>45197</v>
      </c>
      <c r="C305" s="3">
        <v>45200</v>
      </c>
      <c r="D305" s="2">
        <v>11.3786974954</v>
      </c>
      <c r="E305" s="4">
        <v>4245555</v>
      </c>
      <c r="F305" s="4">
        <v>4790671</v>
      </c>
    </row>
    <row r="306">
      <c r="A306" s="0" t="s">
        <v>416</v>
      </c>
      <c r="B306" s="3">
        <v>45106</v>
      </c>
      <c r="C306" s="3">
        <v>45108</v>
      </c>
      <c r="D306" s="2">
        <v>11.4381118643</v>
      </c>
      <c r="E306" s="4">
        <v>4790673</v>
      </c>
      <c r="F306" s="4">
        <v>5409407</v>
      </c>
    </row>
    <row r="307">
      <c r="A307" s="0" t="s">
        <v>416</v>
      </c>
      <c r="B307" s="3">
        <v>45015</v>
      </c>
      <c r="C307" s="3">
        <v>45017</v>
      </c>
      <c r="D307" s="2">
        <v>8.9650319207</v>
      </c>
      <c r="E307" s="4">
        <v>5409408</v>
      </c>
      <c r="F307" s="4">
        <v>5942121</v>
      </c>
    </row>
    <row r="308">
      <c r="A308" s="0" t="s">
        <v>416</v>
      </c>
      <c r="B308" s="3">
        <v>44924</v>
      </c>
      <c r="C308" s="3">
        <v>44927</v>
      </c>
      <c r="D308" s="2">
        <v>9.6635222047</v>
      </c>
      <c r="E308" s="4">
        <v>5942123</v>
      </c>
      <c r="F308" s="4">
        <v>6577767</v>
      </c>
    </row>
    <row r="309">
      <c r="A309" s="0" t="s">
        <v>416</v>
      </c>
      <c r="B309" s="3">
        <v>44833</v>
      </c>
      <c r="C309" s="3">
        <v>44835</v>
      </c>
      <c r="D309" s="2">
        <v>13.0060776997</v>
      </c>
      <c r="E309" s="4">
        <v>6577767</v>
      </c>
      <c r="F309" s="4">
        <v>7561180</v>
      </c>
    </row>
    <row r="310">
      <c r="A310" s="0" t="s">
        <v>416</v>
      </c>
      <c r="B310" s="3">
        <v>44741</v>
      </c>
      <c r="C310" s="3">
        <v>44743</v>
      </c>
      <c r="D310" s="2">
        <v>6.7251369789</v>
      </c>
      <c r="E310" s="4">
        <v>7561185</v>
      </c>
      <c r="F310" s="4">
        <v>8106348</v>
      </c>
    </row>
    <row r="311">
      <c r="A311" s="0" t="s">
        <v>416</v>
      </c>
      <c r="B311" s="3">
        <v>44650</v>
      </c>
      <c r="C311" s="3">
        <v>44652</v>
      </c>
      <c r="D311" s="2">
        <v>7.0206974171</v>
      </c>
      <c r="E311" s="4">
        <v>8106341</v>
      </c>
      <c r="F311" s="4">
        <v>8718436</v>
      </c>
    </row>
    <row r="312">
      <c r="A312" s="0" t="s">
        <v>416</v>
      </c>
      <c r="B312" s="3">
        <v>44559</v>
      </c>
      <c r="C312" s="3">
        <v>44562</v>
      </c>
      <c r="D312" s="2">
        <v>6.5933504082</v>
      </c>
      <c r="E312" s="4">
        <v>8827940</v>
      </c>
      <c r="F312" s="4">
        <v>9451083</v>
      </c>
    </row>
    <row r="313">
      <c r="A313" s="0" t="s">
        <v>416</v>
      </c>
      <c r="B313" s="3">
        <v>44468</v>
      </c>
      <c r="C313" s="3">
        <v>44470</v>
      </c>
      <c r="D313" s="2">
        <v>6.9418426309</v>
      </c>
      <c r="E313" s="4">
        <v>9451086</v>
      </c>
      <c r="F313" s="4">
        <v>10156107</v>
      </c>
    </row>
    <row r="314">
      <c r="A314" s="0" t="s">
        <v>416</v>
      </c>
      <c r="B314" s="3">
        <v>44376</v>
      </c>
      <c r="C314" s="3">
        <v>44378</v>
      </c>
      <c r="D314" s="2">
        <v>8.0635585207</v>
      </c>
      <c r="E314" s="4">
        <v>10156101</v>
      </c>
      <c r="F314" s="4">
        <v>11046872</v>
      </c>
    </row>
    <row r="315">
      <c r="A315" s="0" t="s">
        <v>416</v>
      </c>
      <c r="B315" s="3">
        <v>44285</v>
      </c>
      <c r="C315" s="3">
        <v>44287</v>
      </c>
      <c r="D315" s="2">
        <v>7.9709015479</v>
      </c>
      <c r="E315" s="4">
        <v>11046873</v>
      </c>
      <c r="F315" s="4">
        <v>12003674</v>
      </c>
    </row>
    <row r="316">
      <c r="A316" s="0" t="s">
        <v>416</v>
      </c>
      <c r="B316" s="3">
        <v>44194</v>
      </c>
      <c r="C316" s="3">
        <v>44197</v>
      </c>
      <c r="D316" s="2">
        <v>7.7048538927</v>
      </c>
      <c r="E316" s="4">
        <v>12003676</v>
      </c>
      <c r="F316" s="4">
        <v>13005750</v>
      </c>
    </row>
    <row r="317">
      <c r="A317" s="0" t="s">
        <v>416</v>
      </c>
      <c r="B317" s="3">
        <v>44103</v>
      </c>
      <c r="C317" s="3">
        <v>44105</v>
      </c>
      <c r="D317" s="2">
        <v>5.9954374146</v>
      </c>
      <c r="E317" s="4">
        <v>13005754</v>
      </c>
      <c r="F317" s="4">
        <v>13835237</v>
      </c>
    </row>
    <row r="318">
      <c r="A318" s="0" t="s">
        <v>416</v>
      </c>
      <c r="B318" s="3">
        <v>44011</v>
      </c>
      <c r="C318" s="3">
        <v>44013</v>
      </c>
      <c r="D318" s="2">
        <v>4.6695608887</v>
      </c>
      <c r="E318" s="4">
        <v>13835238</v>
      </c>
      <c r="F318" s="4">
        <v>14512928</v>
      </c>
    </row>
    <row r="319">
      <c r="A319" s="0" t="s">
        <v>416</v>
      </c>
      <c r="B319" s="3">
        <v>43920</v>
      </c>
      <c r="C319" s="3">
        <v>43922</v>
      </c>
      <c r="D319" s="2">
        <v>5.7326151079</v>
      </c>
      <c r="E319" s="4">
        <v>14512923</v>
      </c>
      <c r="F319" s="4">
        <v>15395487</v>
      </c>
    </row>
    <row r="320">
      <c r="A320" s="0" t="s">
        <v>416</v>
      </c>
      <c r="B320" s="3">
        <v>43826</v>
      </c>
      <c r="C320" s="3">
        <v>43831</v>
      </c>
      <c r="D320" s="2">
        <v>4.473047809</v>
      </c>
      <c r="E320" s="4">
        <v>15395478</v>
      </c>
      <c r="F320" s="4">
        <v>16116371</v>
      </c>
    </row>
    <row r="321">
      <c r="A321" s="0" t="s">
        <v>416</v>
      </c>
      <c r="B321" s="3">
        <v>43735</v>
      </c>
      <c r="C321" s="3">
        <v>43739</v>
      </c>
      <c r="D321" s="2">
        <v>3.5106062879</v>
      </c>
      <c r="E321" s="4">
        <v>16116388</v>
      </c>
      <c r="F321" s="4">
        <v>16702756</v>
      </c>
    </row>
    <row r="322">
      <c r="A322" s="0" t="s">
        <v>416</v>
      </c>
      <c r="B322" s="3">
        <v>43643</v>
      </c>
      <c r="C322" s="3">
        <v>43647</v>
      </c>
      <c r="D322" s="2">
        <v>3.3351569327</v>
      </c>
      <c r="E322" s="4">
        <v>16702754</v>
      </c>
      <c r="F322" s="4">
        <v>17279037</v>
      </c>
    </row>
    <row r="323">
      <c r="A323" s="0" t="s">
        <v>416</v>
      </c>
      <c r="B323" s="3">
        <v>43552</v>
      </c>
      <c r="C323" s="3">
        <v>43556</v>
      </c>
      <c r="D323" s="2">
        <v>5.6168636199</v>
      </c>
      <c r="E323" s="4">
        <v>17279036</v>
      </c>
      <c r="F323" s="4">
        <v>18307334</v>
      </c>
    </row>
    <row r="324">
      <c r="A324" s="0" t="s">
        <v>416</v>
      </c>
      <c r="B324" s="3">
        <v>43461</v>
      </c>
      <c r="C324" s="3">
        <v>43466</v>
      </c>
      <c r="D324" s="2">
        <v>4.4440267508</v>
      </c>
      <c r="E324" s="4">
        <v>18307331</v>
      </c>
      <c r="F324" s="4">
        <v>19158751</v>
      </c>
    </row>
    <row r="325">
      <c r="A325" s="0" t="s">
        <v>416</v>
      </c>
      <c r="B325" s="3">
        <v>43370</v>
      </c>
      <c r="C325" s="3">
        <v>43374</v>
      </c>
      <c r="D325" s="2">
        <v>3.5847236615</v>
      </c>
      <c r="E325" s="4">
        <v>19158748</v>
      </c>
      <c r="F325" s="4">
        <v>19871071</v>
      </c>
    </row>
    <row r="326">
      <c r="A326" s="0" t="s">
        <v>416</v>
      </c>
      <c r="B326" s="3">
        <v>43279</v>
      </c>
      <c r="C326" s="3">
        <v>43282</v>
      </c>
      <c r="D326" s="2">
        <v>3.2509872614</v>
      </c>
      <c r="E326" s="4">
        <v>19871063</v>
      </c>
      <c r="F326" s="4">
        <v>20538776</v>
      </c>
    </row>
    <row r="327">
      <c r="A327" s="0" t="s">
        <v>416</v>
      </c>
      <c r="B327" s="3">
        <v>43186</v>
      </c>
      <c r="C327" s="3">
        <v>43191</v>
      </c>
      <c r="D327" s="2">
        <v>4.6049240244</v>
      </c>
      <c r="E327" s="4">
        <v>20538785</v>
      </c>
      <c r="F327" s="4">
        <v>21530236</v>
      </c>
    </row>
    <row r="328">
      <c r="A328" s="0" t="s">
        <v>416</v>
      </c>
      <c r="B328" s="3">
        <v>43097</v>
      </c>
      <c r="C328" s="3">
        <v>43101</v>
      </c>
      <c r="D328" s="2">
        <v>3.3857866528</v>
      </c>
      <c r="E328" s="4">
        <v>21530233</v>
      </c>
      <c r="F328" s="4">
        <v>22284747</v>
      </c>
    </row>
    <row r="329">
      <c r="A329" s="0" t="s">
        <v>416</v>
      </c>
      <c r="B329" s="3">
        <v>43006</v>
      </c>
      <c r="C329" s="3">
        <v>43009</v>
      </c>
      <c r="D329" s="2">
        <v>7.4803300705</v>
      </c>
      <c r="E329" s="4">
        <v>22284754</v>
      </c>
      <c r="F329" s="4">
        <v>24086504</v>
      </c>
    </row>
    <row r="330">
      <c r="A330" s="0" t="s">
        <v>416</v>
      </c>
      <c r="B330" s="3">
        <v>42915</v>
      </c>
      <c r="C330" s="3">
        <v>42917</v>
      </c>
      <c r="D330" s="2">
        <v>2.5745867906</v>
      </c>
      <c r="E330" s="4">
        <v>24086519</v>
      </c>
      <c r="F330" s="4">
        <v>24723035</v>
      </c>
    </row>
    <row r="331">
      <c r="A331" s="0" t="s">
        <v>416</v>
      </c>
      <c r="B331" s="3">
        <v>42824</v>
      </c>
      <c r="C331" s="3">
        <v>42826</v>
      </c>
      <c r="D331" s="2">
        <v>2.6404839903</v>
      </c>
      <c r="E331" s="4">
        <v>24723014</v>
      </c>
      <c r="F331" s="4">
        <v>25393526</v>
      </c>
    </row>
    <row r="332">
      <c r="A332" s="0" t="s">
        <v>416</v>
      </c>
      <c r="B332" s="3">
        <v>42733</v>
      </c>
      <c r="C332" s="3">
        <v>42736</v>
      </c>
      <c r="D332" s="2">
        <v>20.3137833196</v>
      </c>
      <c r="E332" s="4">
        <v>25393531</v>
      </c>
      <c r="F332" s="4">
        <v>31866905</v>
      </c>
    </row>
    <row r="333">
      <c r="A333" s="0" t="s">
        <v>416</v>
      </c>
      <c r="B333" s="3">
        <v>42642</v>
      </c>
      <c r="C333" s="3">
        <v>42644</v>
      </c>
      <c r="D333" s="2">
        <v>7.2558193635</v>
      </c>
      <c r="E333" s="4">
        <v>31866906</v>
      </c>
      <c r="F333" s="4">
        <v>34360006</v>
      </c>
    </row>
    <row r="334">
      <c r="A334" s="0" t="s">
        <v>416</v>
      </c>
      <c r="B334" s="3">
        <v>42550</v>
      </c>
      <c r="C334" s="3">
        <v>42552</v>
      </c>
      <c r="D334" s="2">
        <v>30.7568947225</v>
      </c>
      <c r="E334" s="4">
        <v>34360004</v>
      </c>
      <c r="F334" s="4">
        <v>49622275</v>
      </c>
    </row>
    <row r="335">
      <c r="A335" s="0" t="s">
        <v>416</v>
      </c>
      <c r="B335" s="3">
        <v>42459</v>
      </c>
      <c r="C335" s="3">
        <v>42461</v>
      </c>
      <c r="D335" s="2">
        <v>2.4452508237</v>
      </c>
      <c r="E335" s="4">
        <v>49622267</v>
      </c>
      <c r="F335" s="4">
        <v>50866070</v>
      </c>
    </row>
    <row r="336">
      <c r="A336" s="0" t="s">
        <v>416</v>
      </c>
      <c r="B336" s="3">
        <v>42367</v>
      </c>
      <c r="C336" s="3">
        <v>42370</v>
      </c>
      <c r="D336" s="2">
        <v>4.3169856704</v>
      </c>
      <c r="E336" s="4">
        <v>50866075</v>
      </c>
      <c r="F336" s="4">
        <v>53161029</v>
      </c>
    </row>
    <row r="337">
      <c r="A337" s="0" t="s">
        <v>416</v>
      </c>
      <c r="B337" s="3">
        <v>42276</v>
      </c>
      <c r="C337" s="3">
        <v>42278</v>
      </c>
      <c r="D337" s="2">
        <v>2.0834635995</v>
      </c>
      <c r="E337" s="4">
        <v>53161031</v>
      </c>
      <c r="F337" s="4">
        <v>54292189</v>
      </c>
    </row>
    <row r="338">
      <c r="A338" s="0" t="s">
        <v>416</v>
      </c>
      <c r="B338" s="3">
        <v>42146</v>
      </c>
      <c r="C338" s="3">
        <v>42186</v>
      </c>
      <c r="D338" s="2">
        <v>3.2284408934</v>
      </c>
      <c r="E338" s="4">
        <v>54292189</v>
      </c>
      <c r="F338" s="4">
        <v>56103456</v>
      </c>
    </row>
    <row r="339">
      <c r="A339" s="0" t="s">
        <v>416</v>
      </c>
      <c r="B339" s="3">
        <v>42055</v>
      </c>
      <c r="C339" s="3">
        <v>42095</v>
      </c>
      <c r="D339" s="2">
        <v>2.3391747663</v>
      </c>
      <c r="E339" s="4">
        <v>56103456</v>
      </c>
      <c r="F339" s="4">
        <v>57447248</v>
      </c>
    </row>
    <row r="340">
      <c r="A340" s="0" t="s">
        <v>416</v>
      </c>
      <c r="B340" s="3">
        <v>41964</v>
      </c>
      <c r="C340" s="3">
        <v>42005</v>
      </c>
      <c r="D340" s="2">
        <v>3.720166282</v>
      </c>
      <c r="E340" s="4">
        <v>57447248</v>
      </c>
      <c r="F340" s="4">
        <v>59666958</v>
      </c>
    </row>
    <row r="341">
      <c r="A341" s="0" t="s">
        <v>416</v>
      </c>
      <c r="B341" s="3">
        <v>41873</v>
      </c>
      <c r="C341" s="3">
        <v>41913</v>
      </c>
      <c r="D341" s="2">
        <v>3.3953477004</v>
      </c>
      <c r="E341" s="4">
        <v>59666957</v>
      </c>
      <c r="F341" s="4">
        <v>61764062</v>
      </c>
    </row>
    <row r="342">
      <c r="A342" s="0" t="s">
        <v>416</v>
      </c>
      <c r="B342" s="3">
        <v>41782</v>
      </c>
      <c r="C342" s="3">
        <v>41821</v>
      </c>
      <c r="D342" s="2">
        <v>8.6600119165</v>
      </c>
      <c r="E342" s="4">
        <v>61764063</v>
      </c>
      <c r="F342" s="4">
        <v>67619959</v>
      </c>
    </row>
    <row r="343">
      <c r="A343" s="0" t="s">
        <v>456</v>
      </c>
      <c r="B343" s="3">
        <v>45377</v>
      </c>
      <c r="C343" s="3">
        <v>45383</v>
      </c>
      <c r="D343" s="2">
        <v>17.0991145498</v>
      </c>
      <c r="E343" s="4">
        <v>278455</v>
      </c>
      <c r="F343" s="4">
        <v>335889</v>
      </c>
    </row>
    <row r="344">
      <c r="A344" s="0" t="s">
        <v>456</v>
      </c>
      <c r="B344" s="3">
        <v>45288</v>
      </c>
      <c r="C344" s="3">
        <v>45292</v>
      </c>
      <c r="D344" s="2">
        <v>14.3269726279</v>
      </c>
      <c r="E344" s="4">
        <v>335888</v>
      </c>
      <c r="F344" s="4">
        <v>392058</v>
      </c>
    </row>
    <row r="345">
      <c r="A345" s="0" t="s">
        <v>456</v>
      </c>
      <c r="B345" s="3">
        <v>45197</v>
      </c>
      <c r="C345" s="3">
        <v>45200</v>
      </c>
      <c r="D345" s="2">
        <v>12.2897108353</v>
      </c>
      <c r="E345" s="4">
        <v>392058</v>
      </c>
      <c r="F345" s="4">
        <v>446992</v>
      </c>
    </row>
    <row r="346">
      <c r="A346" s="0" t="s">
        <v>456</v>
      </c>
      <c r="B346" s="3">
        <v>45106</v>
      </c>
      <c r="C346" s="3">
        <v>45108</v>
      </c>
      <c r="D346" s="2">
        <v>10.7296486279</v>
      </c>
      <c r="E346" s="4">
        <v>446990</v>
      </c>
      <c r="F346" s="4">
        <v>500715</v>
      </c>
    </row>
    <row r="347">
      <c r="A347" s="0" t="s">
        <v>456</v>
      </c>
      <c r="B347" s="3">
        <v>45015</v>
      </c>
      <c r="C347" s="3">
        <v>45017</v>
      </c>
      <c r="D347" s="2">
        <v>9.4969743087</v>
      </c>
      <c r="E347" s="4">
        <v>500717</v>
      </c>
      <c r="F347" s="4">
        <v>553260</v>
      </c>
    </row>
    <row r="348">
      <c r="A348" s="0" t="s">
        <v>456</v>
      </c>
      <c r="B348" s="3">
        <v>44924</v>
      </c>
      <c r="C348" s="3">
        <v>44927</v>
      </c>
      <c r="D348" s="2">
        <v>8.49864055</v>
      </c>
      <c r="E348" s="4">
        <v>553263</v>
      </c>
      <c r="F348" s="4">
        <v>604650</v>
      </c>
    </row>
    <row r="349">
      <c r="A349" s="0" t="s">
        <v>456</v>
      </c>
      <c r="B349" s="3">
        <v>44833</v>
      </c>
      <c r="C349" s="3">
        <v>44835</v>
      </c>
      <c r="D349" s="2">
        <v>7.673810709</v>
      </c>
      <c r="E349" s="4">
        <v>604647</v>
      </c>
      <c r="F349" s="4">
        <v>654903</v>
      </c>
    </row>
    <row r="350">
      <c r="A350" s="0" t="s">
        <v>456</v>
      </c>
      <c r="B350" s="3">
        <v>44741</v>
      </c>
      <c r="C350" s="3">
        <v>44743</v>
      </c>
      <c r="D350" s="2">
        <v>6.9810269487</v>
      </c>
      <c r="E350" s="4">
        <v>654901</v>
      </c>
      <c r="F350" s="4">
        <v>704051</v>
      </c>
    </row>
    <row r="351">
      <c r="A351" s="0" t="s">
        <v>456</v>
      </c>
      <c r="B351" s="3">
        <v>44650</v>
      </c>
      <c r="C351" s="3">
        <v>44652</v>
      </c>
      <c r="D351" s="2">
        <v>6.3910667946</v>
      </c>
      <c r="E351" s="4">
        <v>704059</v>
      </c>
      <c r="F351" s="4">
        <v>752128</v>
      </c>
    </row>
    <row r="352">
      <c r="A352" s="0" t="s">
        <v>456</v>
      </c>
      <c r="B352" s="3">
        <v>44559</v>
      </c>
      <c r="C352" s="3">
        <v>44562</v>
      </c>
      <c r="D352" s="2">
        <v>5.8827341621</v>
      </c>
      <c r="E352" s="4">
        <v>752124</v>
      </c>
      <c r="F352" s="4">
        <v>799135</v>
      </c>
    </row>
    <row r="353">
      <c r="A353" s="0" t="s">
        <v>456</v>
      </c>
      <c r="B353" s="3">
        <v>44468</v>
      </c>
      <c r="C353" s="3">
        <v>44470</v>
      </c>
      <c r="D353" s="2">
        <v>5.4402902546</v>
      </c>
      <c r="E353" s="4">
        <v>799143</v>
      </c>
      <c r="F353" s="4">
        <v>845120</v>
      </c>
    </row>
    <row r="354">
      <c r="A354" s="0" t="s">
        <v>456</v>
      </c>
      <c r="B354" s="3">
        <v>44376</v>
      </c>
      <c r="C354" s="3">
        <v>44378</v>
      </c>
      <c r="D354" s="2">
        <v>5.0517936924</v>
      </c>
      <c r="E354" s="4">
        <v>845115</v>
      </c>
      <c r="F354" s="4">
        <v>890080</v>
      </c>
    </row>
    <row r="355">
      <c r="A355" s="0" t="s">
        <v>456</v>
      </c>
      <c r="B355" s="3">
        <v>44285</v>
      </c>
      <c r="C355" s="3">
        <v>44287</v>
      </c>
      <c r="D355" s="2">
        <v>4.7080241535</v>
      </c>
      <c r="E355" s="4">
        <v>890069</v>
      </c>
      <c r="F355" s="4">
        <v>934044</v>
      </c>
    </row>
    <row r="356">
      <c r="A356" s="0" t="s">
        <v>456</v>
      </c>
      <c r="B356" s="3">
        <v>44194</v>
      </c>
      <c r="C356" s="3">
        <v>44197</v>
      </c>
      <c r="D356" s="2">
        <v>4.401746833</v>
      </c>
      <c r="E356" s="4">
        <v>934059</v>
      </c>
      <c r="F356" s="4">
        <v>977067</v>
      </c>
    </row>
    <row r="357">
      <c r="A357" s="0" t="s">
        <v>456</v>
      </c>
      <c r="B357" s="3">
        <v>44103</v>
      </c>
      <c r="C357" s="3">
        <v>44105</v>
      </c>
      <c r="D357" s="2">
        <v>4.1272167769</v>
      </c>
      <c r="E357" s="4">
        <v>977052</v>
      </c>
      <c r="F357" s="4">
        <v>1019113</v>
      </c>
    </row>
    <row r="358">
      <c r="A358" s="0" t="s">
        <v>456</v>
      </c>
      <c r="B358" s="3">
        <v>44011</v>
      </c>
      <c r="C358" s="3">
        <v>44013</v>
      </c>
      <c r="D358" s="2">
        <v>3.8797934866</v>
      </c>
      <c r="E358" s="4">
        <v>1019127</v>
      </c>
      <c r="F358" s="4">
        <v>1060263</v>
      </c>
    </row>
    <row r="359">
      <c r="A359" s="0" t="s">
        <v>456</v>
      </c>
      <c r="B359" s="3">
        <v>43920</v>
      </c>
      <c r="C359" s="3">
        <v>43922</v>
      </c>
      <c r="D359" s="2">
        <v>3.6557060765</v>
      </c>
      <c r="E359" s="4">
        <v>1060268</v>
      </c>
      <c r="F359" s="4">
        <v>1100499</v>
      </c>
    </row>
    <row r="360">
      <c r="A360" s="0" t="s">
        <v>456</v>
      </c>
      <c r="B360" s="3">
        <v>43826</v>
      </c>
      <c r="C360" s="3">
        <v>43831</v>
      </c>
      <c r="D360" s="2">
        <v>3.4518499199</v>
      </c>
      <c r="E360" s="4">
        <v>1100479</v>
      </c>
      <c r="F360" s="4">
        <v>1139824</v>
      </c>
    </row>
    <row r="361">
      <c r="A361" s="0" t="s">
        <v>456</v>
      </c>
      <c r="B361" s="3">
        <v>43735</v>
      </c>
      <c r="C361" s="3">
        <v>43739</v>
      </c>
      <c r="D361" s="2">
        <v>3.2656483796</v>
      </c>
      <c r="E361" s="4">
        <v>1139846</v>
      </c>
      <c r="F361" s="4">
        <v>1178326</v>
      </c>
    </row>
    <row r="362">
      <c r="A362" s="0" t="s">
        <v>456</v>
      </c>
      <c r="B362" s="3">
        <v>43643</v>
      </c>
      <c r="C362" s="3">
        <v>43647</v>
      </c>
      <c r="D362" s="2">
        <v>3.0949420997</v>
      </c>
      <c r="E362" s="4">
        <v>1178319</v>
      </c>
      <c r="F362" s="4">
        <v>1215952</v>
      </c>
    </row>
    <row r="363">
      <c r="A363" s="0" t="s">
        <v>456</v>
      </c>
      <c r="B363" s="3">
        <v>43552</v>
      </c>
      <c r="C363" s="3">
        <v>43556</v>
      </c>
      <c r="D363" s="2">
        <v>2.9379120277</v>
      </c>
      <c r="E363" s="4">
        <v>1215955</v>
      </c>
      <c r="F363" s="4">
        <v>1252760</v>
      </c>
    </row>
    <row r="364">
      <c r="A364" s="0" t="s">
        <v>456</v>
      </c>
      <c r="B364" s="3">
        <v>43461</v>
      </c>
      <c r="C364" s="3">
        <v>43466</v>
      </c>
      <c r="D364" s="2">
        <v>2.7930124605</v>
      </c>
      <c r="E364" s="4">
        <v>1252757</v>
      </c>
      <c r="F364" s="4">
        <v>1288752</v>
      </c>
    </row>
    <row r="365">
      <c r="A365" s="0" t="s">
        <v>456</v>
      </c>
      <c r="B365" s="3">
        <v>43370</v>
      </c>
      <c r="C365" s="3">
        <v>43374</v>
      </c>
      <c r="D365" s="2">
        <v>2.6589234168</v>
      </c>
      <c r="E365" s="4">
        <v>1288754</v>
      </c>
      <c r="F365" s="4">
        <v>1323957</v>
      </c>
    </row>
    <row r="366">
      <c r="A366" s="0" t="s">
        <v>456</v>
      </c>
      <c r="B366" s="3">
        <v>43279</v>
      </c>
      <c r="C366" s="3">
        <v>43282</v>
      </c>
      <c r="D366" s="2">
        <v>2.5345065732</v>
      </c>
      <c r="E366" s="4">
        <v>1323943</v>
      </c>
      <c r="F366" s="4">
        <v>1358371</v>
      </c>
    </row>
    <row r="367">
      <c r="A367" s="0" t="s">
        <v>456</v>
      </c>
      <c r="B367" s="3">
        <v>43186</v>
      </c>
      <c r="C367" s="3">
        <v>43191</v>
      </c>
      <c r="D367" s="2">
        <v>11.94667569</v>
      </c>
      <c r="E367" s="4">
        <v>1358374</v>
      </c>
      <c r="F367" s="4">
        <v>1542672</v>
      </c>
    </row>
    <row r="368">
      <c r="A368" s="0" t="s">
        <v>456</v>
      </c>
      <c r="B368" s="3">
        <v>43097</v>
      </c>
      <c r="C368" s="3">
        <v>43101</v>
      </c>
      <c r="D368" s="2">
        <v>2.6231631232</v>
      </c>
      <c r="E368" s="4">
        <v>1542675</v>
      </c>
      <c r="F368" s="4">
        <v>1584232</v>
      </c>
    </row>
    <row r="369">
      <c r="A369" s="0" t="s">
        <v>456</v>
      </c>
      <c r="B369" s="3">
        <v>43006</v>
      </c>
      <c r="C369" s="3">
        <v>43009</v>
      </c>
      <c r="D369" s="2">
        <v>10.0448962829</v>
      </c>
      <c r="E369" s="4">
        <v>1584229</v>
      </c>
      <c r="F369" s="4">
        <v>1761133</v>
      </c>
    </row>
    <row r="370">
      <c r="A370" s="0" t="s">
        <v>456</v>
      </c>
      <c r="B370" s="3">
        <v>42915</v>
      </c>
      <c r="C370" s="3">
        <v>42917</v>
      </c>
      <c r="D370" s="2">
        <v>2.1523318939</v>
      </c>
      <c r="E370" s="4">
        <v>1761123</v>
      </c>
      <c r="F370" s="4">
        <v>1799862</v>
      </c>
    </row>
    <row r="371">
      <c r="A371" s="0" t="s">
        <v>456</v>
      </c>
      <c r="B371" s="3">
        <v>42824</v>
      </c>
      <c r="C371" s="3">
        <v>42826</v>
      </c>
      <c r="D371" s="2">
        <v>2.0615747646</v>
      </c>
      <c r="E371" s="4">
        <v>1799883</v>
      </c>
      <c r="F371" s="4">
        <v>1837770</v>
      </c>
    </row>
    <row r="372">
      <c r="A372" s="0" t="s">
        <v>456</v>
      </c>
      <c r="B372" s="3">
        <v>42733</v>
      </c>
      <c r="C372" s="3">
        <v>42736</v>
      </c>
      <c r="D372" s="2">
        <v>1.9763615887</v>
      </c>
      <c r="E372" s="4">
        <v>1837756</v>
      </c>
      <c r="F372" s="4">
        <v>1874809</v>
      </c>
    </row>
    <row r="373">
      <c r="A373" s="0" t="s">
        <v>456</v>
      </c>
      <c r="B373" s="3">
        <v>42642</v>
      </c>
      <c r="C373" s="3">
        <v>42644</v>
      </c>
      <c r="D373" s="2">
        <v>1.8962204144</v>
      </c>
      <c r="E373" s="4">
        <v>1874827</v>
      </c>
      <c r="F373" s="4">
        <v>1911065</v>
      </c>
    </row>
    <row r="374">
      <c r="A374" s="0" t="s">
        <v>456</v>
      </c>
      <c r="B374" s="3">
        <v>42550</v>
      </c>
      <c r="C374" s="3">
        <v>42552</v>
      </c>
      <c r="D374" s="2">
        <v>1.8207293663</v>
      </c>
      <c r="E374" s="4">
        <v>1911033</v>
      </c>
      <c r="F374" s="4">
        <v>1946473</v>
      </c>
    </row>
    <row r="375">
      <c r="A375" s="0" t="s">
        <v>456</v>
      </c>
      <c r="B375" s="3">
        <v>42459</v>
      </c>
      <c r="C375" s="3">
        <v>42461</v>
      </c>
      <c r="D375" s="2">
        <v>1.7495120252</v>
      </c>
      <c r="E375" s="4">
        <v>1946520</v>
      </c>
      <c r="F375" s="4">
        <v>1981181</v>
      </c>
    </row>
    <row r="376">
      <c r="A376" s="0" t="s">
        <v>456</v>
      </c>
      <c r="B376" s="3">
        <v>42367</v>
      </c>
      <c r="C376" s="3">
        <v>42370</v>
      </c>
      <c r="D376" s="2">
        <v>1.682230059</v>
      </c>
      <c r="E376" s="4">
        <v>1981165</v>
      </c>
      <c r="F376" s="4">
        <v>2015063</v>
      </c>
    </row>
    <row r="377">
      <c r="A377" s="0" t="s">
        <v>456</v>
      </c>
      <c r="B377" s="3">
        <v>42276</v>
      </c>
      <c r="C377" s="3">
        <v>42278</v>
      </c>
      <c r="D377" s="2">
        <v>1.6185902195</v>
      </c>
      <c r="E377" s="4">
        <v>2015050</v>
      </c>
      <c r="F377" s="4">
        <v>2048202</v>
      </c>
    </row>
    <row r="378">
      <c r="A378" s="0" t="s">
        <v>456</v>
      </c>
      <c r="B378" s="3">
        <v>42146</v>
      </c>
      <c r="C378" s="3">
        <v>42186</v>
      </c>
      <c r="D378" s="2">
        <v>6.1701443246</v>
      </c>
      <c r="E378" s="4">
        <v>2048203</v>
      </c>
      <c r="F378" s="4">
        <v>2182890</v>
      </c>
    </row>
    <row r="379">
      <c r="A379" s="0" t="s">
        <v>456</v>
      </c>
      <c r="B379" s="3">
        <v>42055</v>
      </c>
      <c r="C379" s="3">
        <v>42095</v>
      </c>
      <c r="D379" s="2">
        <v>1.5018754734</v>
      </c>
      <c r="E379" s="4">
        <v>2182890</v>
      </c>
      <c r="F379" s="4">
        <v>2216174</v>
      </c>
    </row>
    <row r="380">
      <c r="A380" s="0" t="s">
        <v>456</v>
      </c>
      <c r="B380" s="3">
        <v>41964</v>
      </c>
      <c r="C380" s="3">
        <v>42005</v>
      </c>
      <c r="D380" s="2">
        <v>1.4475648475</v>
      </c>
      <c r="E380" s="4">
        <v>2216174</v>
      </c>
      <c r="F380" s="4">
        <v>2248726</v>
      </c>
    </row>
    <row r="381">
      <c r="A381" s="0" t="s">
        <v>456</v>
      </c>
      <c r="B381" s="3">
        <v>41873</v>
      </c>
      <c r="C381" s="3">
        <v>41913</v>
      </c>
      <c r="D381" s="2">
        <v>1.3959486284</v>
      </c>
      <c r="E381" s="4">
        <v>2248726</v>
      </c>
      <c r="F381" s="4">
        <v>2280561</v>
      </c>
    </row>
    <row r="382">
      <c r="A382" s="0" t="s">
        <v>456</v>
      </c>
      <c r="B382" s="3">
        <v>41782</v>
      </c>
      <c r="C382" s="3">
        <v>41821</v>
      </c>
      <c r="D382" s="2">
        <v>11.0469371215</v>
      </c>
      <c r="E382" s="4">
        <v>2280561</v>
      </c>
      <c r="F382" s="4">
        <v>2563780</v>
      </c>
    </row>
    <row r="383">
      <c r="A383" s="0" t="s">
        <v>460</v>
      </c>
      <c r="B383" s="3">
        <v>45377</v>
      </c>
      <c r="C383" s="3">
        <v>45383</v>
      </c>
      <c r="D383" s="2">
        <v>12.6441498578</v>
      </c>
      <c r="E383" s="4">
        <v>52686</v>
      </c>
      <c r="F383" s="4">
        <v>60312</v>
      </c>
    </row>
    <row r="384">
      <c r="A384" s="0" t="s">
        <v>460</v>
      </c>
      <c r="B384" s="3">
        <v>45288</v>
      </c>
      <c r="C384" s="3">
        <v>45292</v>
      </c>
      <c r="D384" s="2">
        <v>10.9811534303</v>
      </c>
      <c r="E384" s="4">
        <v>60312</v>
      </c>
      <c r="F384" s="4">
        <v>67752</v>
      </c>
    </row>
    <row r="385">
      <c r="A385" s="0" t="s">
        <v>460</v>
      </c>
      <c r="B385" s="3">
        <v>45197</v>
      </c>
      <c r="C385" s="3">
        <v>45200</v>
      </c>
      <c r="D385" s="2">
        <v>9.6766289074</v>
      </c>
      <c r="E385" s="4">
        <v>67747</v>
      </c>
      <c r="F385" s="4">
        <v>75005</v>
      </c>
    </row>
    <row r="386">
      <c r="A386" s="0" t="s">
        <v>460</v>
      </c>
      <c r="B386" s="3">
        <v>45106</v>
      </c>
      <c r="C386" s="3">
        <v>45108</v>
      </c>
      <c r="D386" s="2">
        <v>8.6262462264</v>
      </c>
      <c r="E386" s="4">
        <v>75006</v>
      </c>
      <c r="F386" s="4">
        <v>82087</v>
      </c>
    </row>
    <row r="387">
      <c r="A387" s="0" t="s">
        <v>460</v>
      </c>
      <c r="B387" s="3">
        <v>45015</v>
      </c>
      <c r="C387" s="3">
        <v>45017</v>
      </c>
      <c r="D387" s="2">
        <v>0</v>
      </c>
      <c r="E387" s="4">
        <v>82089</v>
      </c>
      <c r="F387" s="4">
        <v>82089</v>
      </c>
    </row>
    <row r="388">
      <c r="A388" s="0" t="s">
        <v>460</v>
      </c>
      <c r="B388" s="3">
        <v>44924</v>
      </c>
      <c r="C388" s="3">
        <v>44927</v>
      </c>
      <c r="D388" s="2">
        <v>53.5755759406</v>
      </c>
      <c r="E388" s="4">
        <v>82090</v>
      </c>
      <c r="F388" s="4">
        <v>176825</v>
      </c>
    </row>
    <row r="389">
      <c r="A389" s="0" t="s">
        <v>460</v>
      </c>
      <c r="B389" s="3">
        <v>44833</v>
      </c>
      <c r="C389" s="3">
        <v>44835</v>
      </c>
      <c r="D389" s="2">
        <v>7.7677567436</v>
      </c>
      <c r="E389" s="4">
        <v>176824</v>
      </c>
      <c r="F389" s="4">
        <v>191716</v>
      </c>
    </row>
    <row r="390">
      <c r="A390" s="0" t="s">
        <v>460</v>
      </c>
      <c r="B390" s="3">
        <v>44741</v>
      </c>
      <c r="C390" s="3">
        <v>44743</v>
      </c>
      <c r="D390" s="2">
        <v>7.0444508877</v>
      </c>
      <c r="E390" s="4">
        <v>191718</v>
      </c>
      <c r="F390" s="4">
        <v>206247</v>
      </c>
    </row>
    <row r="391">
      <c r="A391" s="0" t="s">
        <v>460</v>
      </c>
      <c r="B391" s="3">
        <v>44650</v>
      </c>
      <c r="C391" s="3">
        <v>44652</v>
      </c>
      <c r="D391" s="2">
        <v>6.4306735813</v>
      </c>
      <c r="E391" s="4">
        <v>206253</v>
      </c>
      <c r="F391" s="4">
        <v>220428</v>
      </c>
    </row>
    <row r="392">
      <c r="A392" s="0" t="s">
        <v>460</v>
      </c>
      <c r="B392" s="3">
        <v>44559</v>
      </c>
      <c r="C392" s="3">
        <v>44562</v>
      </c>
      <c r="D392" s="2">
        <v>5.9034556679</v>
      </c>
      <c r="E392" s="4">
        <v>220424</v>
      </c>
      <c r="F392" s="4">
        <v>234253</v>
      </c>
    </row>
    <row r="393">
      <c r="A393" s="0" t="s">
        <v>460</v>
      </c>
      <c r="B393" s="3">
        <v>44468</v>
      </c>
      <c r="C393" s="3">
        <v>44470</v>
      </c>
      <c r="D393" s="2">
        <v>5.4458179961</v>
      </c>
      <c r="E393" s="4">
        <v>234258</v>
      </c>
      <c r="F393" s="4">
        <v>247750</v>
      </c>
    </row>
    <row r="394">
      <c r="A394" s="0" t="s">
        <v>460</v>
      </c>
      <c r="B394" s="3">
        <v>44376</v>
      </c>
      <c r="C394" s="3">
        <v>44378</v>
      </c>
      <c r="D394" s="2">
        <v>5.0449555982</v>
      </c>
      <c r="E394" s="4">
        <v>247732</v>
      </c>
      <c r="F394" s="4">
        <v>260894</v>
      </c>
    </row>
    <row r="395">
      <c r="A395" s="0" t="s">
        <v>460</v>
      </c>
      <c r="B395" s="3">
        <v>44285</v>
      </c>
      <c r="C395" s="3">
        <v>44287</v>
      </c>
      <c r="D395" s="2">
        <v>4.6910185082</v>
      </c>
      <c r="E395" s="4">
        <v>260895</v>
      </c>
      <c r="F395" s="4">
        <v>273736</v>
      </c>
    </row>
    <row r="396">
      <c r="A396" s="0" t="s">
        <v>460</v>
      </c>
      <c r="B396" s="3">
        <v>44194</v>
      </c>
      <c r="C396" s="3">
        <v>44197</v>
      </c>
      <c r="D396" s="2">
        <v>4.3763185423</v>
      </c>
      <c r="E396" s="4">
        <v>273740</v>
      </c>
      <c r="F396" s="4">
        <v>286268</v>
      </c>
    </row>
    <row r="397">
      <c r="A397" s="0" t="s">
        <v>460</v>
      </c>
      <c r="B397" s="3">
        <v>44103</v>
      </c>
      <c r="C397" s="3">
        <v>44105</v>
      </c>
      <c r="D397" s="2">
        <v>4.0947489879</v>
      </c>
      <c r="E397" s="4">
        <v>286281</v>
      </c>
      <c r="F397" s="4">
        <v>298504</v>
      </c>
    </row>
    <row r="398">
      <c r="A398" s="0" t="s">
        <v>460</v>
      </c>
      <c r="B398" s="3">
        <v>44011</v>
      </c>
      <c r="C398" s="3">
        <v>44013</v>
      </c>
      <c r="D398" s="2">
        <v>3.8414180748</v>
      </c>
      <c r="E398" s="4">
        <v>298507</v>
      </c>
      <c r="F398" s="4">
        <v>310432</v>
      </c>
    </row>
    <row r="399">
      <c r="A399" s="0" t="s">
        <v>460</v>
      </c>
      <c r="B399" s="3">
        <v>43920</v>
      </c>
      <c r="C399" s="3">
        <v>43922</v>
      </c>
      <c r="D399" s="2">
        <v>3.6123445848</v>
      </c>
      <c r="E399" s="4">
        <v>310428</v>
      </c>
      <c r="F399" s="4">
        <v>322062</v>
      </c>
    </row>
    <row r="400">
      <c r="A400" s="0" t="s">
        <v>460</v>
      </c>
      <c r="B400" s="3">
        <v>43826</v>
      </c>
      <c r="C400" s="3">
        <v>43831</v>
      </c>
      <c r="D400" s="2">
        <v>3.4042635259</v>
      </c>
      <c r="E400" s="4">
        <v>322055</v>
      </c>
      <c r="F400" s="4">
        <v>333405</v>
      </c>
    </row>
    <row r="401">
      <c r="A401" s="0" t="s">
        <v>460</v>
      </c>
      <c r="B401" s="3">
        <v>43735</v>
      </c>
      <c r="C401" s="3">
        <v>43739</v>
      </c>
      <c r="D401" s="2">
        <v>3.2144720944</v>
      </c>
      <c r="E401" s="4">
        <v>333400</v>
      </c>
      <c r="F401" s="4">
        <v>344473</v>
      </c>
    </row>
    <row r="402">
      <c r="A402" s="0" t="s">
        <v>460</v>
      </c>
      <c r="B402" s="3">
        <v>43643</v>
      </c>
      <c r="C402" s="3">
        <v>43647</v>
      </c>
      <c r="D402" s="2">
        <v>3.0407127593</v>
      </c>
      <c r="E402" s="4">
        <v>344476</v>
      </c>
      <c r="F402" s="4">
        <v>355279</v>
      </c>
    </row>
    <row r="403">
      <c r="A403" s="0" t="s">
        <v>460</v>
      </c>
      <c r="B403" s="3">
        <v>43552</v>
      </c>
      <c r="C403" s="3">
        <v>43556</v>
      </c>
      <c r="D403" s="2">
        <v>2.8810799831</v>
      </c>
      <c r="E403" s="4">
        <v>355295</v>
      </c>
      <c r="F403" s="4">
        <v>365835</v>
      </c>
    </row>
    <row r="404">
      <c r="A404" s="0" t="s">
        <v>460</v>
      </c>
      <c r="B404" s="3">
        <v>43461</v>
      </c>
      <c r="C404" s="3">
        <v>43466</v>
      </c>
      <c r="D404" s="2">
        <v>2.7339636666</v>
      </c>
      <c r="E404" s="4">
        <v>365802</v>
      </c>
      <c r="F404" s="4">
        <v>376084</v>
      </c>
    </row>
    <row r="405">
      <c r="A405" s="0" t="s">
        <v>460</v>
      </c>
      <c r="B405" s="3">
        <v>43370</v>
      </c>
      <c r="C405" s="3">
        <v>43374</v>
      </c>
      <c r="D405" s="2">
        <v>2.5979841879</v>
      </c>
      <c r="E405" s="4">
        <v>376114</v>
      </c>
      <c r="F405" s="4">
        <v>386146</v>
      </c>
    </row>
    <row r="406">
      <c r="A406" s="0" t="s">
        <v>460</v>
      </c>
      <c r="B406" s="3">
        <v>43279</v>
      </c>
      <c r="C406" s="3">
        <v>43282</v>
      </c>
      <c r="D406" s="2">
        <v>2.471964998</v>
      </c>
      <c r="E406" s="4">
        <v>386133</v>
      </c>
      <c r="F406" s="4">
        <v>395920</v>
      </c>
    </row>
    <row r="407">
      <c r="A407" s="0" t="s">
        <v>460</v>
      </c>
      <c r="B407" s="3">
        <v>43186</v>
      </c>
      <c r="C407" s="3">
        <v>43191</v>
      </c>
      <c r="D407" s="2">
        <v>2.3548804869</v>
      </c>
      <c r="E407" s="4">
        <v>395908</v>
      </c>
      <c r="F407" s="4">
        <v>405456</v>
      </c>
    </row>
    <row r="408">
      <c r="A408" s="0" t="s">
        <v>460</v>
      </c>
      <c r="B408" s="3">
        <v>43097</v>
      </c>
      <c r="C408" s="3">
        <v>43101</v>
      </c>
      <c r="D408" s="2">
        <v>2.2458487123</v>
      </c>
      <c r="E408" s="4">
        <v>405450</v>
      </c>
      <c r="F408" s="4">
        <v>414765</v>
      </c>
    </row>
    <row r="409">
      <c r="A409" s="0" t="s">
        <v>460</v>
      </c>
      <c r="B409" s="3">
        <v>43006</v>
      </c>
      <c r="C409" s="3">
        <v>43009</v>
      </c>
      <c r="D409" s="2">
        <v>2.1440921682</v>
      </c>
      <c r="E409" s="4">
        <v>414774</v>
      </c>
      <c r="F409" s="4">
        <v>423862</v>
      </c>
    </row>
    <row r="410">
      <c r="A410" s="0" t="s">
        <v>460</v>
      </c>
      <c r="B410" s="3">
        <v>42915</v>
      </c>
      <c r="C410" s="3">
        <v>42917</v>
      </c>
      <c r="D410" s="2">
        <v>2.0489385396</v>
      </c>
      <c r="E410" s="4">
        <v>423894</v>
      </c>
      <c r="F410" s="4">
        <v>432761</v>
      </c>
    </row>
    <row r="411">
      <c r="A411" s="0" t="s">
        <v>460</v>
      </c>
      <c r="B411" s="3">
        <v>42824</v>
      </c>
      <c r="C411" s="3">
        <v>42826</v>
      </c>
      <c r="D411" s="2">
        <v>1.959788349</v>
      </c>
      <c r="E411" s="4">
        <v>432724</v>
      </c>
      <c r="F411" s="4">
        <v>441374</v>
      </c>
    </row>
    <row r="412">
      <c r="A412" s="0" t="s">
        <v>460</v>
      </c>
      <c r="B412" s="3">
        <v>42733</v>
      </c>
      <c r="C412" s="3">
        <v>42736</v>
      </c>
      <c r="D412" s="2">
        <v>1.8761181072</v>
      </c>
      <c r="E412" s="4">
        <v>441373</v>
      </c>
      <c r="F412" s="4">
        <v>449812</v>
      </c>
    </row>
    <row r="413">
      <c r="A413" s="0" t="s">
        <v>460</v>
      </c>
      <c r="B413" s="3">
        <v>42642</v>
      </c>
      <c r="C413" s="3">
        <v>42644</v>
      </c>
      <c r="D413" s="2">
        <v>1.7974583735</v>
      </c>
      <c r="E413" s="4">
        <v>449803</v>
      </c>
      <c r="F413" s="4">
        <v>458036</v>
      </c>
    </row>
    <row r="414">
      <c r="A414" s="0" t="s">
        <v>460</v>
      </c>
      <c r="B414" s="3">
        <v>42550</v>
      </c>
      <c r="C414" s="3">
        <v>42552</v>
      </c>
      <c r="D414" s="2">
        <v>1.7233954812</v>
      </c>
      <c r="E414" s="4">
        <v>458082</v>
      </c>
      <c r="F414" s="4">
        <v>466115</v>
      </c>
    </row>
    <row r="415">
      <c r="A415" s="0" t="s">
        <v>460</v>
      </c>
      <c r="B415" s="3">
        <v>42459</v>
      </c>
      <c r="C415" s="3">
        <v>42461</v>
      </c>
      <c r="D415" s="2">
        <v>1.6535588198</v>
      </c>
      <c r="E415" s="4">
        <v>466110</v>
      </c>
      <c r="F415" s="4">
        <v>473947</v>
      </c>
    </row>
    <row r="416">
      <c r="A416" s="0" t="s">
        <v>460</v>
      </c>
      <c r="B416" s="3">
        <v>42367</v>
      </c>
      <c r="C416" s="3">
        <v>42370</v>
      </c>
      <c r="D416" s="2">
        <v>1.5876162284</v>
      </c>
      <c r="E416" s="4">
        <v>473957</v>
      </c>
      <c r="F416" s="4">
        <v>481603</v>
      </c>
    </row>
    <row r="417">
      <c r="A417" s="0" t="s">
        <v>460</v>
      </c>
      <c r="B417" s="3">
        <v>42276</v>
      </c>
      <c r="C417" s="3">
        <v>42278</v>
      </c>
      <c r="D417" s="2">
        <v>1.5252464897</v>
      </c>
      <c r="E417" s="4">
        <v>481577</v>
      </c>
      <c r="F417" s="4">
        <v>489036</v>
      </c>
    </row>
    <row r="418">
      <c r="A418" s="0" t="s">
        <v>460</v>
      </c>
      <c r="B418" s="3">
        <v>42146</v>
      </c>
      <c r="C418" s="3">
        <v>42186</v>
      </c>
      <c r="D418" s="2">
        <v>1.4662504239</v>
      </c>
      <c r="E418" s="4">
        <v>489036</v>
      </c>
      <c r="F418" s="4">
        <v>496313</v>
      </c>
    </row>
    <row r="419">
      <c r="A419" s="0" t="s">
        <v>460</v>
      </c>
      <c r="B419" s="3">
        <v>42055</v>
      </c>
      <c r="C419" s="3">
        <v>42095</v>
      </c>
      <c r="D419" s="2">
        <v>1.4103143787</v>
      </c>
      <c r="E419" s="4">
        <v>496313</v>
      </c>
      <c r="F419" s="4">
        <v>503413</v>
      </c>
    </row>
    <row r="420">
      <c r="A420" s="0" t="s">
        <v>460</v>
      </c>
      <c r="B420" s="3">
        <v>41964</v>
      </c>
      <c r="C420" s="3">
        <v>42005</v>
      </c>
      <c r="D420" s="2">
        <v>1.3572406787</v>
      </c>
      <c r="E420" s="4">
        <v>503412</v>
      </c>
      <c r="F420" s="4">
        <v>510339</v>
      </c>
    </row>
    <row r="421">
      <c r="A421" s="0" t="s">
        <v>460</v>
      </c>
      <c r="B421" s="3">
        <v>41873</v>
      </c>
      <c r="C421" s="3">
        <v>41913</v>
      </c>
      <c r="D421" s="2">
        <v>1.3068328122</v>
      </c>
      <c r="E421" s="4">
        <v>510339</v>
      </c>
      <c r="F421" s="4">
        <v>517097</v>
      </c>
    </row>
    <row r="422">
      <c r="A422" s="0" t="s">
        <v>460</v>
      </c>
      <c r="B422" s="3">
        <v>41782</v>
      </c>
      <c r="C422" s="3">
        <v>41821</v>
      </c>
      <c r="D422" s="2">
        <v>1.2589099782</v>
      </c>
      <c r="E422" s="4">
        <v>517097</v>
      </c>
      <c r="F422" s="4">
        <v>523690</v>
      </c>
    </row>
    <row r="423">
      <c r="A423" s="0" t="s">
        <v>418</v>
      </c>
      <c r="B423" s="3">
        <v>45288</v>
      </c>
      <c r="C423" s="3">
        <v>45292</v>
      </c>
      <c r="D423" s="2">
        <v>14.9315981701</v>
      </c>
      <c r="E423" s="4">
        <v>2522774</v>
      </c>
      <c r="F423" s="4">
        <v>2965583</v>
      </c>
    </row>
    <row r="424">
      <c r="A424" s="0" t="s">
        <v>418</v>
      </c>
      <c r="B424" s="3">
        <v>45106</v>
      </c>
      <c r="C424" s="3">
        <v>45108</v>
      </c>
      <c r="D424" s="2">
        <v>13.0401129439</v>
      </c>
      <c r="E424" s="4">
        <v>2965580</v>
      </c>
      <c r="F424" s="4">
        <v>3410285</v>
      </c>
    </row>
    <row r="425">
      <c r="A425" s="0" t="s">
        <v>418</v>
      </c>
      <c r="B425" s="3">
        <v>44924</v>
      </c>
      <c r="C425" s="3">
        <v>44927</v>
      </c>
      <c r="D425" s="2">
        <v>11.5358279502</v>
      </c>
      <c r="E425" s="4">
        <v>3410285</v>
      </c>
      <c r="F425" s="4">
        <v>3854990</v>
      </c>
    </row>
    <row r="426">
      <c r="A426" s="0" t="s">
        <v>418</v>
      </c>
      <c r="B426" s="3">
        <v>44741</v>
      </c>
      <c r="C426" s="3">
        <v>44743</v>
      </c>
      <c r="D426" s="2">
        <v>10.3427106208</v>
      </c>
      <c r="E426" s="4">
        <v>3854990</v>
      </c>
      <c r="F426" s="4">
        <v>4299695</v>
      </c>
    </row>
    <row r="427">
      <c r="A427" s="0" t="s">
        <v>418</v>
      </c>
      <c r="B427" s="3">
        <v>44559</v>
      </c>
      <c r="C427" s="3">
        <v>44562</v>
      </c>
      <c r="D427" s="2">
        <v>9.3700249128</v>
      </c>
      <c r="E427" s="4">
        <v>4301334</v>
      </c>
      <c r="F427" s="4">
        <v>4746039</v>
      </c>
    </row>
    <row r="428">
      <c r="A428" s="0" t="s">
        <v>418</v>
      </c>
      <c r="B428" s="3">
        <v>44376</v>
      </c>
      <c r="C428" s="3">
        <v>44378</v>
      </c>
      <c r="D428" s="2">
        <v>8.5672696485</v>
      </c>
      <c r="E428" s="4">
        <v>4746039</v>
      </c>
      <c r="F428" s="4">
        <v>5190744</v>
      </c>
    </row>
    <row r="429">
      <c r="A429" s="0" t="s">
        <v>418</v>
      </c>
      <c r="B429" s="3">
        <v>44194</v>
      </c>
      <c r="C429" s="3">
        <v>44197</v>
      </c>
      <c r="D429" s="2">
        <v>7.8912085208</v>
      </c>
      <c r="E429" s="4">
        <v>5190744</v>
      </c>
      <c r="F429" s="4">
        <v>5635449</v>
      </c>
    </row>
    <row r="430">
      <c r="A430" s="0" t="s">
        <v>418</v>
      </c>
      <c r="B430" s="3">
        <v>44011</v>
      </c>
      <c r="C430" s="3">
        <v>44013</v>
      </c>
      <c r="D430" s="2">
        <v>7.3140422115</v>
      </c>
      <c r="E430" s="4">
        <v>5635449</v>
      </c>
      <c r="F430" s="4">
        <v>6080154</v>
      </c>
    </row>
    <row r="431">
      <c r="A431" s="0" t="s">
        <v>418</v>
      </c>
      <c r="B431" s="3">
        <v>43826</v>
      </c>
      <c r="C431" s="3">
        <v>43831</v>
      </c>
      <c r="D431" s="2">
        <v>6.8155499966</v>
      </c>
      <c r="E431" s="4">
        <v>6080154</v>
      </c>
      <c r="F431" s="4">
        <v>6524859</v>
      </c>
    </row>
    <row r="432">
      <c r="A432" s="0" t="s">
        <v>418</v>
      </c>
      <c r="B432" s="3">
        <v>43643</v>
      </c>
      <c r="C432" s="3">
        <v>43647</v>
      </c>
      <c r="D432" s="2">
        <v>6.3806721087</v>
      </c>
      <c r="E432" s="4">
        <v>6524859</v>
      </c>
      <c r="F432" s="4">
        <v>6969564</v>
      </c>
    </row>
    <row r="433">
      <c r="A433" s="0" t="s">
        <v>418</v>
      </c>
      <c r="B433" s="3">
        <v>43461</v>
      </c>
      <c r="C433" s="3">
        <v>43466</v>
      </c>
      <c r="D433" s="2">
        <v>5.997961823</v>
      </c>
      <c r="E433" s="4">
        <v>6969564</v>
      </c>
      <c r="F433" s="4">
        <v>7414269</v>
      </c>
    </row>
    <row r="434">
      <c r="A434" s="0" t="s">
        <v>418</v>
      </c>
      <c r="B434" s="3">
        <v>43279</v>
      </c>
      <c r="C434" s="3">
        <v>43282</v>
      </c>
      <c r="D434" s="2">
        <v>5.6585633605</v>
      </c>
      <c r="E434" s="4">
        <v>7414269</v>
      </c>
      <c r="F434" s="4">
        <v>7858974</v>
      </c>
    </row>
    <row r="435">
      <c r="A435" s="0" t="s">
        <v>418</v>
      </c>
      <c r="B435" s="3">
        <v>43097</v>
      </c>
      <c r="C435" s="3">
        <v>43101</v>
      </c>
      <c r="D435" s="2">
        <v>5.3555179758</v>
      </c>
      <c r="E435" s="4">
        <v>7858974</v>
      </c>
      <c r="F435" s="4">
        <v>8303679</v>
      </c>
    </row>
    <row r="436">
      <c r="A436" s="0" t="s">
        <v>418</v>
      </c>
      <c r="B436" s="3">
        <v>42915</v>
      </c>
      <c r="C436" s="3">
        <v>42917</v>
      </c>
      <c r="D436" s="2">
        <v>5.0832819057</v>
      </c>
      <c r="E436" s="4">
        <v>8303679</v>
      </c>
      <c r="F436" s="4">
        <v>8748384</v>
      </c>
    </row>
    <row r="437">
      <c r="A437" s="0" t="s">
        <v>418</v>
      </c>
      <c r="B437" s="3">
        <v>42733</v>
      </c>
      <c r="C437" s="3">
        <v>42736</v>
      </c>
      <c r="D437" s="2">
        <v>4.8373839346</v>
      </c>
      <c r="E437" s="4">
        <v>8748384</v>
      </c>
      <c r="F437" s="4">
        <v>9193089</v>
      </c>
    </row>
    <row r="438">
      <c r="A438" s="0" t="s">
        <v>418</v>
      </c>
      <c r="B438" s="3">
        <v>42550</v>
      </c>
      <c r="C438" s="3">
        <v>42552</v>
      </c>
      <c r="D438" s="2">
        <v>4.6141784143</v>
      </c>
      <c r="E438" s="4">
        <v>9193089</v>
      </c>
      <c r="F438" s="4">
        <v>9637794</v>
      </c>
    </row>
    <row r="439">
      <c r="A439" s="0" t="s">
        <v>418</v>
      </c>
      <c r="B439" s="3">
        <v>42367</v>
      </c>
      <c r="C439" s="3">
        <v>42370</v>
      </c>
      <c r="D439" s="2">
        <v>4.4106626687</v>
      </c>
      <c r="E439" s="4">
        <v>9637794</v>
      </c>
      <c r="F439" s="4">
        <v>10082499</v>
      </c>
    </row>
    <row r="440">
      <c r="A440" s="0" t="s">
        <v>418</v>
      </c>
      <c r="B440" s="3">
        <v>42146</v>
      </c>
      <c r="C440" s="3">
        <v>42186</v>
      </c>
      <c r="D440" s="2">
        <v>4.2243412312</v>
      </c>
      <c r="E440" s="4">
        <v>10082504</v>
      </c>
      <c r="F440" s="4">
        <v>10527209</v>
      </c>
    </row>
    <row r="441">
      <c r="A441" s="0" t="s">
        <v>418</v>
      </c>
      <c r="B441" s="3">
        <v>41964</v>
      </c>
      <c r="C441" s="3">
        <v>42005</v>
      </c>
      <c r="D441" s="2">
        <v>4.0531233781</v>
      </c>
      <c r="E441" s="4">
        <v>10527209</v>
      </c>
      <c r="F441" s="4">
        <v>10971914</v>
      </c>
    </row>
    <row r="442">
      <c r="A442" s="0" t="s">
        <v>418</v>
      </c>
      <c r="B442" s="3">
        <v>41782</v>
      </c>
      <c r="C442" s="3">
        <v>41821</v>
      </c>
      <c r="D442" s="2">
        <v>3.8952443233</v>
      </c>
      <c r="E442" s="4">
        <v>10971915</v>
      </c>
      <c r="F442" s="4">
        <v>11416620</v>
      </c>
    </row>
    <row r="443">
      <c r="A443" s="0" t="s">
        <v>404</v>
      </c>
      <c r="B443" s="3">
        <v>45377</v>
      </c>
      <c r="C443" s="3">
        <v>45383</v>
      </c>
      <c r="D443" s="2">
        <v>7.5313074912</v>
      </c>
      <c r="E443" s="4">
        <v>619359</v>
      </c>
      <c r="F443" s="4">
        <v>669804</v>
      </c>
    </row>
    <row r="444">
      <c r="A444" s="0" t="s">
        <v>404</v>
      </c>
      <c r="B444" s="3">
        <v>45288</v>
      </c>
      <c r="C444" s="3">
        <v>45292</v>
      </c>
      <c r="D444" s="2">
        <v>6.8759426968</v>
      </c>
      <c r="E444" s="4">
        <v>669805</v>
      </c>
      <c r="F444" s="4">
        <v>719261</v>
      </c>
    </row>
    <row r="445">
      <c r="A445" s="0" t="s">
        <v>404</v>
      </c>
      <c r="B445" s="3">
        <v>45197</v>
      </c>
      <c r="C445" s="3">
        <v>45200</v>
      </c>
      <c r="D445" s="2">
        <v>6.3153936327</v>
      </c>
      <c r="E445" s="4">
        <v>719257</v>
      </c>
      <c r="F445" s="4">
        <v>767743</v>
      </c>
    </row>
    <row r="446">
      <c r="A446" s="0" t="s">
        <v>404</v>
      </c>
      <c r="B446" s="3">
        <v>45106</v>
      </c>
      <c r="C446" s="3">
        <v>45108</v>
      </c>
      <c r="D446" s="2">
        <v>11.5249602843</v>
      </c>
      <c r="E446" s="4">
        <v>767743</v>
      </c>
      <c r="F446" s="4">
        <v>867751</v>
      </c>
    </row>
    <row r="447">
      <c r="A447" s="0" t="s">
        <v>404</v>
      </c>
      <c r="B447" s="3">
        <v>45015</v>
      </c>
      <c r="C447" s="3">
        <v>45017</v>
      </c>
      <c r="D447" s="2">
        <v>5.3639531184</v>
      </c>
      <c r="E447" s="4">
        <v>867752</v>
      </c>
      <c r="F447" s="4">
        <v>916936</v>
      </c>
    </row>
    <row r="448">
      <c r="A448" s="0" t="s">
        <v>404</v>
      </c>
      <c r="B448" s="3">
        <v>44924</v>
      </c>
      <c r="C448" s="3">
        <v>44927</v>
      </c>
      <c r="D448" s="2">
        <v>4.9960460361</v>
      </c>
      <c r="E448" s="4">
        <v>916943</v>
      </c>
      <c r="F448" s="4">
        <v>965163</v>
      </c>
    </row>
    <row r="449">
      <c r="A449" s="0" t="s">
        <v>404</v>
      </c>
      <c r="B449" s="3">
        <v>44833</v>
      </c>
      <c r="C449" s="3">
        <v>44835</v>
      </c>
      <c r="D449" s="2">
        <v>4.6693759178</v>
      </c>
      <c r="E449" s="4">
        <v>965153</v>
      </c>
      <c r="F449" s="4">
        <v>1012427</v>
      </c>
    </row>
    <row r="450">
      <c r="A450" s="0" t="s">
        <v>404</v>
      </c>
      <c r="B450" s="3">
        <v>44741</v>
      </c>
      <c r="C450" s="3">
        <v>44743</v>
      </c>
      <c r="D450" s="2">
        <v>4.3774284208</v>
      </c>
      <c r="E450" s="4">
        <v>1012425</v>
      </c>
      <c r="F450" s="4">
        <v>1058772</v>
      </c>
    </row>
    <row r="451">
      <c r="A451" s="0" t="s">
        <v>404</v>
      </c>
      <c r="B451" s="3">
        <v>44650</v>
      </c>
      <c r="C451" s="3">
        <v>44652</v>
      </c>
      <c r="D451" s="2">
        <v>4.1149934559</v>
      </c>
      <c r="E451" s="4">
        <v>1058791</v>
      </c>
      <c r="F451" s="4">
        <v>1104230</v>
      </c>
    </row>
    <row r="452">
      <c r="A452" s="0" t="s">
        <v>404</v>
      </c>
      <c r="B452" s="3">
        <v>44559</v>
      </c>
      <c r="C452" s="3">
        <v>44562</v>
      </c>
      <c r="D452" s="2">
        <v>3.8778633732</v>
      </c>
      <c r="E452" s="4">
        <v>1104229</v>
      </c>
      <c r="F452" s="4">
        <v>1148777</v>
      </c>
    </row>
    <row r="453">
      <c r="A453" s="0" t="s">
        <v>404</v>
      </c>
      <c r="B453" s="3">
        <v>44468</v>
      </c>
      <c r="C453" s="3">
        <v>44470</v>
      </c>
      <c r="D453" s="2">
        <v>3.6625803923</v>
      </c>
      <c r="E453" s="4">
        <v>1148764</v>
      </c>
      <c r="F453" s="4">
        <v>1192438</v>
      </c>
    </row>
    <row r="454">
      <c r="A454" s="0" t="s">
        <v>404</v>
      </c>
      <c r="B454" s="3">
        <v>44376</v>
      </c>
      <c r="C454" s="3">
        <v>44378</v>
      </c>
      <c r="D454" s="2">
        <v>6.5124464777</v>
      </c>
      <c r="E454" s="4">
        <v>1192444</v>
      </c>
      <c r="F454" s="4">
        <v>1275511</v>
      </c>
    </row>
    <row r="455">
      <c r="A455" s="0" t="s">
        <v>404</v>
      </c>
      <c r="B455" s="3">
        <v>44285</v>
      </c>
      <c r="C455" s="3">
        <v>44287</v>
      </c>
      <c r="D455" s="2">
        <v>3.2896374129</v>
      </c>
      <c r="E455" s="4">
        <v>1275512</v>
      </c>
      <c r="F455" s="4">
        <v>1318899</v>
      </c>
    </row>
    <row r="456">
      <c r="A456" s="0" t="s">
        <v>404</v>
      </c>
      <c r="B456" s="3">
        <v>44194</v>
      </c>
      <c r="C456" s="3">
        <v>44197</v>
      </c>
      <c r="D456" s="2">
        <v>3.1243704232</v>
      </c>
      <c r="E456" s="4">
        <v>1318890</v>
      </c>
      <c r="F456" s="4">
        <v>1361426</v>
      </c>
    </row>
    <row r="457">
      <c r="A457" s="0" t="s">
        <v>404</v>
      </c>
      <c r="B457" s="3">
        <v>44103</v>
      </c>
      <c r="C457" s="3">
        <v>44105</v>
      </c>
      <c r="D457" s="2">
        <v>2.9720700146</v>
      </c>
      <c r="E457" s="4">
        <v>1361428</v>
      </c>
      <c r="F457" s="4">
        <v>1403130</v>
      </c>
    </row>
    <row r="458">
      <c r="A458" s="0" t="s">
        <v>404</v>
      </c>
      <c r="B458" s="3">
        <v>44011</v>
      </c>
      <c r="C458" s="3">
        <v>44013</v>
      </c>
      <c r="D458" s="2">
        <v>2.8312965427</v>
      </c>
      <c r="E458" s="4">
        <v>1403119</v>
      </c>
      <c r="F458" s="4">
        <v>1444003</v>
      </c>
    </row>
    <row r="459">
      <c r="A459" s="0" t="s">
        <v>404</v>
      </c>
      <c r="B459" s="3">
        <v>43920</v>
      </c>
      <c r="C459" s="3">
        <v>43922</v>
      </c>
      <c r="D459" s="2">
        <v>3.8287824445</v>
      </c>
      <c r="E459" s="4">
        <v>1444007</v>
      </c>
      <c r="F459" s="4">
        <v>1501496</v>
      </c>
    </row>
    <row r="460">
      <c r="A460" s="0" t="s">
        <v>404</v>
      </c>
      <c r="B460" s="3">
        <v>43826</v>
      </c>
      <c r="C460" s="3">
        <v>43831</v>
      </c>
      <c r="D460" s="2">
        <v>2.579399956</v>
      </c>
      <c r="E460" s="4">
        <v>1501495</v>
      </c>
      <c r="F460" s="4">
        <v>1541250</v>
      </c>
    </row>
    <row r="461">
      <c r="A461" s="0" t="s">
        <v>404</v>
      </c>
      <c r="B461" s="3">
        <v>43735</v>
      </c>
      <c r="C461" s="3">
        <v>43739</v>
      </c>
      <c r="D461" s="2">
        <v>2.4664498174</v>
      </c>
      <c r="E461" s="4">
        <v>1541271</v>
      </c>
      <c r="F461" s="4">
        <v>1580247</v>
      </c>
    </row>
    <row r="462">
      <c r="A462" s="0" t="s">
        <v>404</v>
      </c>
      <c r="B462" s="3">
        <v>43643</v>
      </c>
      <c r="C462" s="3">
        <v>43647</v>
      </c>
      <c r="D462" s="2">
        <v>2.3609971036</v>
      </c>
      <c r="E462" s="4">
        <v>1580257</v>
      </c>
      <c r="F462" s="4">
        <v>1618469</v>
      </c>
    </row>
    <row r="463">
      <c r="A463" s="0" t="s">
        <v>404</v>
      </c>
      <c r="B463" s="3">
        <v>43552</v>
      </c>
      <c r="C463" s="3">
        <v>43556</v>
      </c>
      <c r="D463" s="2">
        <v>2.2623370437</v>
      </c>
      <c r="E463" s="4">
        <v>1618436</v>
      </c>
      <c r="F463" s="4">
        <v>1655898</v>
      </c>
    </row>
    <row r="464">
      <c r="A464" s="0" t="s">
        <v>404</v>
      </c>
      <c r="B464" s="3">
        <v>43461</v>
      </c>
      <c r="C464" s="3">
        <v>43466</v>
      </c>
      <c r="D464" s="2">
        <v>2.1698498227</v>
      </c>
      <c r="E464" s="4">
        <v>1655924</v>
      </c>
      <c r="F464" s="4">
        <v>1692652</v>
      </c>
    </row>
    <row r="465">
      <c r="A465" s="0" t="s">
        <v>404</v>
      </c>
      <c r="B465" s="3">
        <v>43370</v>
      </c>
      <c r="C465" s="3">
        <v>43374</v>
      </c>
      <c r="D465" s="2">
        <v>2.0829922428</v>
      </c>
      <c r="E465" s="4">
        <v>1692659</v>
      </c>
      <c r="F465" s="4">
        <v>1728667</v>
      </c>
    </row>
    <row r="466">
      <c r="A466" s="0" t="s">
        <v>404</v>
      </c>
      <c r="B466" s="3">
        <v>43279</v>
      </c>
      <c r="C466" s="3">
        <v>43282</v>
      </c>
      <c r="D466" s="2">
        <v>6.3659160584</v>
      </c>
      <c r="E466" s="4">
        <v>1728650</v>
      </c>
      <c r="F466" s="4">
        <v>1846176</v>
      </c>
    </row>
    <row r="467">
      <c r="A467" s="0" t="s">
        <v>404</v>
      </c>
      <c r="B467" s="3">
        <v>43186</v>
      </c>
      <c r="C467" s="3">
        <v>43191</v>
      </c>
      <c r="D467" s="2">
        <v>1.9251623617</v>
      </c>
      <c r="E467" s="4">
        <v>1846148</v>
      </c>
      <c r="F467" s="4">
        <v>1882387</v>
      </c>
    </row>
    <row r="468">
      <c r="A468" s="0" t="s">
        <v>404</v>
      </c>
      <c r="B468" s="3">
        <v>43097</v>
      </c>
      <c r="C468" s="3">
        <v>43101</v>
      </c>
      <c r="D468" s="2">
        <v>10.5754042537</v>
      </c>
      <c r="E468" s="4">
        <v>1882411</v>
      </c>
      <c r="F468" s="4">
        <v>2105026</v>
      </c>
    </row>
    <row r="469">
      <c r="A469" s="0" t="s">
        <v>404</v>
      </c>
      <c r="B469" s="3">
        <v>43006</v>
      </c>
      <c r="C469" s="3">
        <v>43009</v>
      </c>
      <c r="D469" s="2">
        <v>1.7901117052</v>
      </c>
      <c r="E469" s="4">
        <v>2105017</v>
      </c>
      <c r="F469" s="4">
        <v>2143386</v>
      </c>
    </row>
    <row r="470">
      <c r="A470" s="0" t="s">
        <v>404</v>
      </c>
      <c r="B470" s="3">
        <v>42915</v>
      </c>
      <c r="C470" s="3">
        <v>42917</v>
      </c>
      <c r="D470" s="2">
        <v>1.724743692</v>
      </c>
      <c r="E470" s="4">
        <v>2143403</v>
      </c>
      <c r="F470" s="4">
        <v>2181020</v>
      </c>
    </row>
    <row r="471">
      <c r="A471" s="0" t="s">
        <v>404</v>
      </c>
      <c r="B471" s="3">
        <v>42824</v>
      </c>
      <c r="C471" s="3">
        <v>42826</v>
      </c>
      <c r="D471" s="2">
        <v>1.6628068154</v>
      </c>
      <c r="E471" s="4">
        <v>2180997</v>
      </c>
      <c r="F471" s="4">
        <v>2217876</v>
      </c>
    </row>
    <row r="472">
      <c r="A472" s="0" t="s">
        <v>404</v>
      </c>
      <c r="B472" s="3">
        <v>42733</v>
      </c>
      <c r="C472" s="3">
        <v>42736</v>
      </c>
      <c r="D472" s="2">
        <v>24.4396486004</v>
      </c>
      <c r="E472" s="4">
        <v>2217892</v>
      </c>
      <c r="F472" s="4">
        <v>2935259</v>
      </c>
    </row>
    <row r="473">
      <c r="A473" s="0" t="s">
        <v>404</v>
      </c>
      <c r="B473" s="3">
        <v>42642</v>
      </c>
      <c r="C473" s="3">
        <v>42644</v>
      </c>
      <c r="D473" s="2">
        <v>9.5788957688</v>
      </c>
      <c r="E473" s="4">
        <v>2935258</v>
      </c>
      <c r="F473" s="4">
        <v>3246209</v>
      </c>
    </row>
    <row r="474">
      <c r="A474" s="0" t="s">
        <v>404</v>
      </c>
      <c r="B474" s="3">
        <v>42550</v>
      </c>
      <c r="C474" s="3">
        <v>42552</v>
      </c>
      <c r="D474" s="2">
        <v>1.0231214354</v>
      </c>
      <c r="E474" s="4">
        <v>3246211</v>
      </c>
      <c r="F474" s="4">
        <v>3279767</v>
      </c>
    </row>
    <row r="475">
      <c r="A475" s="0" t="s">
        <v>404</v>
      </c>
      <c r="B475" s="3">
        <v>42459</v>
      </c>
      <c r="C475" s="3">
        <v>42461</v>
      </c>
      <c r="D475" s="2">
        <v>26.9348456731</v>
      </c>
      <c r="E475" s="4">
        <v>3279767</v>
      </c>
      <c r="F475" s="4">
        <v>4488825</v>
      </c>
    </row>
    <row r="476">
      <c r="A476" s="0" t="s">
        <v>404</v>
      </c>
      <c r="B476" s="3">
        <v>42367</v>
      </c>
      <c r="C476" s="3">
        <v>42370</v>
      </c>
      <c r="D476" s="2">
        <v>1.3759415413</v>
      </c>
      <c r="E476" s="4">
        <v>4488804</v>
      </c>
      <c r="F476" s="4">
        <v>4551429</v>
      </c>
    </row>
    <row r="477">
      <c r="A477" s="0" t="s">
        <v>404</v>
      </c>
      <c r="B477" s="3">
        <v>42276</v>
      </c>
      <c r="C477" s="3">
        <v>42278</v>
      </c>
      <c r="D477" s="2">
        <v>1.3310003789</v>
      </c>
      <c r="E477" s="4">
        <v>4551449</v>
      </c>
      <c r="F477" s="4">
        <v>4612846</v>
      </c>
    </row>
    <row r="478">
      <c r="A478" s="0" t="s">
        <v>404</v>
      </c>
      <c r="B478" s="3">
        <v>42146</v>
      </c>
      <c r="C478" s="3">
        <v>42186</v>
      </c>
      <c r="D478" s="2">
        <v>10.4048688406</v>
      </c>
      <c r="E478" s="4">
        <v>4612847</v>
      </c>
      <c r="F478" s="4">
        <v>5148546</v>
      </c>
    </row>
    <row r="479">
      <c r="A479" s="0" t="s">
        <v>404</v>
      </c>
      <c r="B479" s="3">
        <v>42055</v>
      </c>
      <c r="C479" s="3">
        <v>42095</v>
      </c>
      <c r="D479" s="2">
        <v>1.2466293602</v>
      </c>
      <c r="E479" s="4">
        <v>5148545</v>
      </c>
      <c r="F479" s="4">
        <v>5213539</v>
      </c>
    </row>
    <row r="480">
      <c r="A480" s="0" t="s">
        <v>404</v>
      </c>
      <c r="B480" s="3">
        <v>41964</v>
      </c>
      <c r="C480" s="3">
        <v>42005</v>
      </c>
      <c r="D480" s="2">
        <v>6.3852621907</v>
      </c>
      <c r="E480" s="4">
        <v>5213540</v>
      </c>
      <c r="F480" s="4">
        <v>5569144</v>
      </c>
    </row>
    <row r="481">
      <c r="A481" s="0" t="s">
        <v>404</v>
      </c>
      <c r="B481" s="3">
        <v>41873</v>
      </c>
      <c r="C481" s="3">
        <v>41913</v>
      </c>
      <c r="D481" s="2">
        <v>1.1537456547</v>
      </c>
      <c r="E481" s="4">
        <v>5569143</v>
      </c>
      <c r="F481" s="4">
        <v>5634147</v>
      </c>
    </row>
    <row r="482">
      <c r="A482" s="0" t="s">
        <v>404</v>
      </c>
      <c r="B482" s="3">
        <v>41782</v>
      </c>
      <c r="C482" s="3">
        <v>41821</v>
      </c>
      <c r="D482" s="2">
        <v>1.1184716136</v>
      </c>
      <c r="E482" s="4">
        <v>5634147</v>
      </c>
      <c r="F482" s="4">
        <v>5697876</v>
      </c>
    </row>
    <row r="483">
      <c r="A483" s="0" t="s">
        <v>391</v>
      </c>
      <c r="B483" s="3">
        <v>45377</v>
      </c>
      <c r="C483" s="3">
        <v>45383</v>
      </c>
      <c r="D483" s="2">
        <v>6.3856076592</v>
      </c>
      <c r="E483" s="4">
        <v>23881200</v>
      </c>
      <c r="F483" s="4">
        <v>25510180</v>
      </c>
    </row>
    <row r="484">
      <c r="A484" s="0" t="s">
        <v>391</v>
      </c>
      <c r="B484" s="3">
        <v>45288</v>
      </c>
      <c r="C484" s="3">
        <v>45292</v>
      </c>
      <c r="D484" s="2">
        <v>7.1649558429</v>
      </c>
      <c r="E484" s="4">
        <v>25510191</v>
      </c>
      <c r="F484" s="4">
        <v>27479053</v>
      </c>
    </row>
    <row r="485">
      <c r="A485" s="0" t="s">
        <v>391</v>
      </c>
      <c r="B485" s="3">
        <v>45197</v>
      </c>
      <c r="C485" s="3">
        <v>45200</v>
      </c>
      <c r="D485" s="2">
        <v>4.7759966722</v>
      </c>
      <c r="E485" s="4">
        <v>27479043</v>
      </c>
      <c r="F485" s="4">
        <v>28857265</v>
      </c>
    </row>
    <row r="486">
      <c r="A486" s="0" t="s">
        <v>391</v>
      </c>
      <c r="B486" s="3">
        <v>45106</v>
      </c>
      <c r="C486" s="3">
        <v>45108</v>
      </c>
      <c r="D486" s="2">
        <v>4.9895617502</v>
      </c>
      <c r="E486" s="4">
        <v>28857262</v>
      </c>
      <c r="F486" s="4">
        <v>30372728</v>
      </c>
    </row>
    <row r="487">
      <c r="A487" s="0" t="s">
        <v>391</v>
      </c>
      <c r="B487" s="3">
        <v>45015</v>
      </c>
      <c r="C487" s="3">
        <v>45017</v>
      </c>
      <c r="D487" s="2">
        <v>6.2643001829</v>
      </c>
      <c r="E487" s="4">
        <v>30372742</v>
      </c>
      <c r="F487" s="4">
        <v>32402534</v>
      </c>
    </row>
    <row r="488">
      <c r="A488" s="0" t="s">
        <v>391</v>
      </c>
      <c r="B488" s="3">
        <v>44924</v>
      </c>
      <c r="C488" s="3">
        <v>44927</v>
      </c>
      <c r="D488" s="2">
        <v>4.9743787091</v>
      </c>
      <c r="E488" s="4">
        <v>32402531</v>
      </c>
      <c r="F488" s="4">
        <v>34098731</v>
      </c>
    </row>
    <row r="489">
      <c r="A489" s="0" t="s">
        <v>391</v>
      </c>
      <c r="B489" s="3">
        <v>44833</v>
      </c>
      <c r="C489" s="3">
        <v>44835</v>
      </c>
      <c r="D489" s="2">
        <v>5.0070226849</v>
      </c>
      <c r="E489" s="4">
        <v>34098720</v>
      </c>
      <c r="F489" s="4">
        <v>35896043</v>
      </c>
    </row>
    <row r="490">
      <c r="A490" s="0" t="s">
        <v>391</v>
      </c>
      <c r="B490" s="3">
        <v>44741</v>
      </c>
      <c r="C490" s="3">
        <v>44743</v>
      </c>
      <c r="D490" s="2">
        <v>4.0331879644</v>
      </c>
      <c r="E490" s="4">
        <v>35896054</v>
      </c>
      <c r="F490" s="4">
        <v>37404654</v>
      </c>
    </row>
    <row r="491">
      <c r="A491" s="0" t="s">
        <v>391</v>
      </c>
      <c r="B491" s="3">
        <v>44650</v>
      </c>
      <c r="C491" s="3">
        <v>44652</v>
      </c>
      <c r="D491" s="2">
        <v>5.0111287402</v>
      </c>
      <c r="E491" s="4">
        <v>37404656</v>
      </c>
      <c r="F491" s="4">
        <v>39377935</v>
      </c>
    </row>
    <row r="492">
      <c r="A492" s="0" t="s">
        <v>391</v>
      </c>
      <c r="B492" s="3">
        <v>44559</v>
      </c>
      <c r="C492" s="3">
        <v>44562</v>
      </c>
      <c r="D492" s="2">
        <v>5.0137925114</v>
      </c>
      <c r="E492" s="4">
        <v>39377921</v>
      </c>
      <c r="F492" s="4">
        <v>41456462</v>
      </c>
    </row>
    <row r="493">
      <c r="A493" s="0" t="s">
        <v>391</v>
      </c>
      <c r="B493" s="3">
        <v>44468</v>
      </c>
      <c r="C493" s="3">
        <v>44470</v>
      </c>
      <c r="D493" s="2">
        <v>4.5181462281</v>
      </c>
      <c r="E493" s="4">
        <v>41456465</v>
      </c>
      <c r="F493" s="4">
        <v>43418161</v>
      </c>
    </row>
    <row r="494">
      <c r="A494" s="0" t="s">
        <v>391</v>
      </c>
      <c r="B494" s="3">
        <v>44376</v>
      </c>
      <c r="C494" s="3">
        <v>44378</v>
      </c>
      <c r="D494" s="2">
        <v>8.1251613124</v>
      </c>
      <c r="E494" s="4">
        <v>43418169</v>
      </c>
      <c r="F494" s="4">
        <v>47257954</v>
      </c>
    </row>
    <row r="495">
      <c r="A495" s="0" t="s">
        <v>391</v>
      </c>
      <c r="B495" s="3">
        <v>44285</v>
      </c>
      <c r="C495" s="3">
        <v>44287</v>
      </c>
      <c r="D495" s="2">
        <v>8.99743542</v>
      </c>
      <c r="E495" s="4">
        <v>47257953</v>
      </c>
      <c r="F495" s="4">
        <v>51930353</v>
      </c>
    </row>
    <row r="496">
      <c r="A496" s="0" t="s">
        <v>391</v>
      </c>
      <c r="B496" s="3">
        <v>44194</v>
      </c>
      <c r="C496" s="3">
        <v>44197</v>
      </c>
      <c r="D496" s="2">
        <v>5.6687253477</v>
      </c>
      <c r="E496" s="4">
        <v>51930360</v>
      </c>
      <c r="F496" s="4">
        <v>55051053</v>
      </c>
    </row>
    <row r="497">
      <c r="A497" s="0" t="s">
        <v>391</v>
      </c>
      <c r="B497" s="3">
        <v>44103</v>
      </c>
      <c r="C497" s="3">
        <v>44105</v>
      </c>
      <c r="D497" s="2">
        <v>4.1655075903</v>
      </c>
      <c r="E497" s="4">
        <v>55051047</v>
      </c>
      <c r="F497" s="4">
        <v>57443876</v>
      </c>
    </row>
    <row r="498">
      <c r="A498" s="0" t="s">
        <v>391</v>
      </c>
      <c r="B498" s="3">
        <v>44011</v>
      </c>
      <c r="C498" s="3">
        <v>44013</v>
      </c>
      <c r="D498" s="2">
        <v>6.1089619442</v>
      </c>
      <c r="E498" s="4">
        <v>57443875</v>
      </c>
      <c r="F498" s="4">
        <v>61181425</v>
      </c>
    </row>
    <row r="499">
      <c r="A499" s="0" t="s">
        <v>391</v>
      </c>
      <c r="B499" s="3">
        <v>43920</v>
      </c>
      <c r="C499" s="3">
        <v>43922</v>
      </c>
      <c r="D499" s="2">
        <v>3.877949446</v>
      </c>
      <c r="E499" s="4">
        <v>61181417</v>
      </c>
      <c r="F499" s="4">
        <v>63649721</v>
      </c>
    </row>
    <row r="500">
      <c r="A500" s="0" t="s">
        <v>391</v>
      </c>
      <c r="B500" s="3">
        <v>43826</v>
      </c>
      <c r="C500" s="3">
        <v>43831</v>
      </c>
      <c r="D500" s="2">
        <v>9.7279220266</v>
      </c>
      <c r="E500" s="4">
        <v>63649730</v>
      </c>
      <c r="F500" s="4">
        <v>70508768</v>
      </c>
    </row>
    <row r="501">
      <c r="A501" s="0" t="s">
        <v>391</v>
      </c>
      <c r="B501" s="3">
        <v>43735</v>
      </c>
      <c r="C501" s="3">
        <v>43739</v>
      </c>
      <c r="D501" s="2">
        <v>3.2627928336</v>
      </c>
      <c r="E501" s="4">
        <v>70508765</v>
      </c>
      <c r="F501" s="4">
        <v>72886914</v>
      </c>
    </row>
    <row r="502">
      <c r="A502" s="0" t="s">
        <v>391</v>
      </c>
      <c r="B502" s="3">
        <v>43643</v>
      </c>
      <c r="C502" s="3">
        <v>43647</v>
      </c>
      <c r="D502" s="2">
        <v>3.4115298676</v>
      </c>
      <c r="E502" s="4">
        <v>72886921</v>
      </c>
      <c r="F502" s="4">
        <v>75461306</v>
      </c>
    </row>
    <row r="503">
      <c r="A503" s="0" t="s">
        <v>391</v>
      </c>
      <c r="B503" s="3">
        <v>43552</v>
      </c>
      <c r="C503" s="3">
        <v>43556</v>
      </c>
      <c r="D503" s="2">
        <v>5.9020682743</v>
      </c>
      <c r="E503" s="4">
        <v>75461300</v>
      </c>
      <c r="F503" s="4">
        <v>80194430</v>
      </c>
    </row>
    <row r="504">
      <c r="A504" s="0" t="s">
        <v>391</v>
      </c>
      <c r="B504" s="3">
        <v>43461</v>
      </c>
      <c r="C504" s="3">
        <v>43466</v>
      </c>
      <c r="D504" s="2">
        <v>3.7009864432</v>
      </c>
      <c r="E504" s="4">
        <v>80194423</v>
      </c>
      <c r="F504" s="4">
        <v>83276474</v>
      </c>
    </row>
    <row r="505">
      <c r="A505" s="0" t="s">
        <v>391</v>
      </c>
      <c r="B505" s="3">
        <v>43370</v>
      </c>
      <c r="C505" s="3">
        <v>43374</v>
      </c>
      <c r="D505" s="2">
        <v>3.0885129875</v>
      </c>
      <c r="E505" s="4">
        <v>83276473</v>
      </c>
      <c r="F505" s="4">
        <v>85930446</v>
      </c>
    </row>
    <row r="506">
      <c r="A506" s="0" t="s">
        <v>391</v>
      </c>
      <c r="B506" s="3">
        <v>43279</v>
      </c>
      <c r="C506" s="3">
        <v>43282</v>
      </c>
      <c r="D506" s="2">
        <v>5.1481478282</v>
      </c>
      <c r="E506" s="4">
        <v>85930455</v>
      </c>
      <c r="F506" s="4">
        <v>90594388</v>
      </c>
    </row>
    <row r="507">
      <c r="A507" s="0" t="s">
        <v>391</v>
      </c>
      <c r="B507" s="3">
        <v>43186</v>
      </c>
      <c r="C507" s="3">
        <v>43191</v>
      </c>
      <c r="D507" s="2">
        <v>4.7405509893</v>
      </c>
      <c r="E507" s="4">
        <v>90594389</v>
      </c>
      <c r="F507" s="4">
        <v>95102785</v>
      </c>
    </row>
    <row r="508">
      <c r="A508" s="0" t="s">
        <v>391</v>
      </c>
      <c r="B508" s="3">
        <v>43097</v>
      </c>
      <c r="C508" s="3">
        <v>43101</v>
      </c>
      <c r="D508" s="2">
        <v>3.4838635883</v>
      </c>
      <c r="E508" s="4">
        <v>95102785</v>
      </c>
      <c r="F508" s="4">
        <v>98535632</v>
      </c>
    </row>
    <row r="509">
      <c r="A509" s="0" t="s">
        <v>391</v>
      </c>
      <c r="B509" s="3">
        <v>43006</v>
      </c>
      <c r="C509" s="3">
        <v>43009</v>
      </c>
      <c r="D509" s="2">
        <v>3.0786738363</v>
      </c>
      <c r="E509" s="4">
        <v>98535641</v>
      </c>
      <c r="F509" s="4">
        <v>101665593</v>
      </c>
    </row>
    <row r="510">
      <c r="A510" s="0" t="s">
        <v>391</v>
      </c>
      <c r="B510" s="3">
        <v>42915</v>
      </c>
      <c r="C510" s="3">
        <v>42917</v>
      </c>
      <c r="D510" s="2">
        <v>3.0641695247</v>
      </c>
      <c r="E510" s="4">
        <v>101665571</v>
      </c>
      <c r="F510" s="4">
        <v>104879249</v>
      </c>
    </row>
    <row r="511">
      <c r="A511" s="0" t="s">
        <v>391</v>
      </c>
      <c r="B511" s="3">
        <v>42824</v>
      </c>
      <c r="C511" s="3">
        <v>42826</v>
      </c>
      <c r="D511" s="2">
        <v>3.9927519131</v>
      </c>
      <c r="E511" s="4">
        <v>104879251</v>
      </c>
      <c r="F511" s="4">
        <v>109240972</v>
      </c>
    </row>
    <row r="512">
      <c r="A512" s="0" t="s">
        <v>391</v>
      </c>
      <c r="B512" s="3">
        <v>42733</v>
      </c>
      <c r="C512" s="3">
        <v>42736</v>
      </c>
      <c r="D512" s="2">
        <v>3.2493445214</v>
      </c>
      <c r="E512" s="4">
        <v>109240989</v>
      </c>
      <c r="F512" s="4">
        <v>112909818</v>
      </c>
    </row>
    <row r="513">
      <c r="A513" s="0" t="s">
        <v>391</v>
      </c>
      <c r="B513" s="3">
        <v>42642</v>
      </c>
      <c r="C513" s="3">
        <v>42644</v>
      </c>
      <c r="D513" s="2">
        <v>11.1561986938</v>
      </c>
      <c r="E513" s="4">
        <v>112909812</v>
      </c>
      <c r="F513" s="4">
        <v>127088002</v>
      </c>
    </row>
    <row r="514">
      <c r="A514" s="0" t="s">
        <v>391</v>
      </c>
      <c r="B514" s="3">
        <v>42550</v>
      </c>
      <c r="C514" s="3">
        <v>42552</v>
      </c>
      <c r="D514" s="2">
        <v>3.4649401663</v>
      </c>
      <c r="E514" s="4">
        <v>127087996</v>
      </c>
      <c r="F514" s="4">
        <v>131649575</v>
      </c>
    </row>
    <row r="515">
      <c r="A515" s="0" t="s">
        <v>391</v>
      </c>
      <c r="B515" s="3">
        <v>42459</v>
      </c>
      <c r="C515" s="3">
        <v>42461</v>
      </c>
      <c r="D515" s="2">
        <v>4.4814778719</v>
      </c>
      <c r="E515" s="4">
        <v>131649578</v>
      </c>
      <c r="F515" s="4">
        <v>137826230</v>
      </c>
    </row>
    <row r="516">
      <c r="A516" s="0" t="s">
        <v>391</v>
      </c>
      <c r="B516" s="3">
        <v>42367</v>
      </c>
      <c r="C516" s="3">
        <v>42370</v>
      </c>
      <c r="D516" s="2">
        <v>3.6594728507</v>
      </c>
      <c r="E516" s="4">
        <v>137826236</v>
      </c>
      <c r="F516" s="4">
        <v>143061534</v>
      </c>
    </row>
    <row r="517">
      <c r="A517" s="0" t="s">
        <v>391</v>
      </c>
      <c r="B517" s="3">
        <v>42276</v>
      </c>
      <c r="C517" s="3">
        <v>42278</v>
      </c>
      <c r="D517" s="2">
        <v>5.872632318</v>
      </c>
      <c r="E517" s="4">
        <v>143061528</v>
      </c>
      <c r="F517" s="4">
        <v>151987176</v>
      </c>
    </row>
    <row r="518">
      <c r="A518" s="0" t="s">
        <v>391</v>
      </c>
      <c r="B518" s="3">
        <v>42146</v>
      </c>
      <c r="C518" s="3">
        <v>42186</v>
      </c>
      <c r="D518" s="2">
        <v>6.9142743067</v>
      </c>
      <c r="E518" s="4">
        <v>151987175</v>
      </c>
      <c r="F518" s="4">
        <v>163276565</v>
      </c>
    </row>
    <row r="519">
      <c r="A519" s="0" t="s">
        <v>391</v>
      </c>
      <c r="B519" s="3">
        <v>42055</v>
      </c>
      <c r="C519" s="3">
        <v>42095</v>
      </c>
      <c r="D519" s="2">
        <v>4.5810646987</v>
      </c>
      <c r="E519" s="4">
        <v>163276565</v>
      </c>
      <c r="F519" s="4">
        <v>171115476</v>
      </c>
    </row>
    <row r="520">
      <c r="A520" s="0" t="s">
        <v>391</v>
      </c>
      <c r="B520" s="3">
        <v>41964</v>
      </c>
      <c r="C520" s="3">
        <v>42005</v>
      </c>
      <c r="D520" s="2">
        <v>5.4262536877</v>
      </c>
      <c r="E520" s="4">
        <v>171115476</v>
      </c>
      <c r="F520" s="4">
        <v>180933380</v>
      </c>
    </row>
    <row r="521">
      <c r="A521" s="0" t="s">
        <v>391</v>
      </c>
      <c r="B521" s="3">
        <v>41873</v>
      </c>
      <c r="C521" s="3">
        <v>41913</v>
      </c>
      <c r="D521" s="2">
        <v>4.6246850435</v>
      </c>
      <c r="E521" s="4">
        <v>180933380</v>
      </c>
      <c r="F521" s="4">
        <v>189706718</v>
      </c>
    </row>
    <row r="522">
      <c r="A522" s="0" t="s">
        <v>391</v>
      </c>
      <c r="B522" s="3">
        <v>41782</v>
      </c>
      <c r="C522" s="3">
        <v>41821</v>
      </c>
      <c r="D522" s="2">
        <v>8.7000875497</v>
      </c>
      <c r="E522" s="4">
        <v>189706719</v>
      </c>
      <c r="F522" s="4">
        <v>207784119</v>
      </c>
    </row>
    <row r="523">
      <c r="A523" s="0" t="s">
        <v>398</v>
      </c>
      <c r="B523" s="3">
        <v>45377</v>
      </c>
      <c r="C523" s="3">
        <v>45383</v>
      </c>
      <c r="D523" s="2">
        <v>5.8167982518</v>
      </c>
      <c r="E523" s="4">
        <v>3757776</v>
      </c>
      <c r="F523" s="4">
        <v>3989858</v>
      </c>
    </row>
    <row r="524">
      <c r="A524" s="0" t="s">
        <v>398</v>
      </c>
      <c r="B524" s="3">
        <v>45288</v>
      </c>
      <c r="C524" s="3">
        <v>45292</v>
      </c>
      <c r="D524" s="2">
        <v>5.4688905914</v>
      </c>
      <c r="E524" s="4">
        <v>3989849</v>
      </c>
      <c r="F524" s="4">
        <v>4220673</v>
      </c>
    </row>
    <row r="525">
      <c r="A525" s="0" t="s">
        <v>398</v>
      </c>
      <c r="B525" s="3">
        <v>45197</v>
      </c>
      <c r="C525" s="3">
        <v>45200</v>
      </c>
      <c r="D525" s="2">
        <v>5.6056268136</v>
      </c>
      <c r="E525" s="4">
        <v>4220683</v>
      </c>
      <c r="F525" s="4">
        <v>4471329</v>
      </c>
    </row>
    <row r="526">
      <c r="A526" s="0" t="s">
        <v>398</v>
      </c>
      <c r="B526" s="3">
        <v>45106</v>
      </c>
      <c r="C526" s="3">
        <v>45108</v>
      </c>
      <c r="D526" s="2">
        <v>4.8428609013</v>
      </c>
      <c r="E526" s="4">
        <v>4471315</v>
      </c>
      <c r="F526" s="4">
        <v>4698875</v>
      </c>
    </row>
    <row r="527">
      <c r="A527" s="0" t="s">
        <v>398</v>
      </c>
      <c r="B527" s="3">
        <v>45015</v>
      </c>
      <c r="C527" s="3">
        <v>45017</v>
      </c>
      <c r="D527" s="2">
        <v>4.5637662274</v>
      </c>
      <c r="E527" s="4">
        <v>4698886</v>
      </c>
      <c r="F527" s="4">
        <v>4923587</v>
      </c>
    </row>
    <row r="528">
      <c r="A528" s="0" t="s">
        <v>398</v>
      </c>
      <c r="B528" s="3">
        <v>44924</v>
      </c>
      <c r="C528" s="3">
        <v>44927</v>
      </c>
      <c r="D528" s="2">
        <v>6.591255803</v>
      </c>
      <c r="E528" s="4">
        <v>4923588</v>
      </c>
      <c r="F528" s="4">
        <v>5271014</v>
      </c>
    </row>
    <row r="529">
      <c r="A529" s="0" t="s">
        <v>398</v>
      </c>
      <c r="B529" s="3">
        <v>44833</v>
      </c>
      <c r="C529" s="3">
        <v>44835</v>
      </c>
      <c r="D529" s="2">
        <v>6.306813852</v>
      </c>
      <c r="E529" s="4">
        <v>5271010</v>
      </c>
      <c r="F529" s="4">
        <v>5625820</v>
      </c>
    </row>
    <row r="530">
      <c r="A530" s="0" t="s">
        <v>398</v>
      </c>
      <c r="B530" s="3">
        <v>44741</v>
      </c>
      <c r="C530" s="3">
        <v>44743</v>
      </c>
      <c r="D530" s="2">
        <v>8.3685369809</v>
      </c>
      <c r="E530" s="4">
        <v>5625820</v>
      </c>
      <c r="F530" s="4">
        <v>6139616</v>
      </c>
    </row>
    <row r="531">
      <c r="A531" s="0" t="s">
        <v>398</v>
      </c>
      <c r="B531" s="3">
        <v>44650</v>
      </c>
      <c r="C531" s="3">
        <v>44652</v>
      </c>
      <c r="D531" s="2">
        <v>6.2964975765</v>
      </c>
      <c r="E531" s="4">
        <v>6139609</v>
      </c>
      <c r="F531" s="4">
        <v>6552166</v>
      </c>
    </row>
    <row r="532">
      <c r="A532" s="0" t="s">
        <v>398</v>
      </c>
      <c r="B532" s="3">
        <v>44559</v>
      </c>
      <c r="C532" s="3">
        <v>44562</v>
      </c>
      <c r="D532" s="2">
        <v>4.7656574122</v>
      </c>
      <c r="E532" s="4">
        <v>6552178</v>
      </c>
      <c r="F532" s="4">
        <v>6880058</v>
      </c>
    </row>
    <row r="533">
      <c r="A533" s="0" t="s">
        <v>398</v>
      </c>
      <c r="B533" s="3">
        <v>44468</v>
      </c>
      <c r="C533" s="3">
        <v>44470</v>
      </c>
      <c r="D533" s="2">
        <v>5.0669246233</v>
      </c>
      <c r="E533" s="4">
        <v>6880043</v>
      </c>
      <c r="F533" s="4">
        <v>7247256</v>
      </c>
    </row>
    <row r="534">
      <c r="A534" s="0" t="s">
        <v>398</v>
      </c>
      <c r="B534" s="3">
        <v>44376</v>
      </c>
      <c r="C534" s="3">
        <v>44378</v>
      </c>
      <c r="D534" s="2">
        <v>7.2241095372</v>
      </c>
      <c r="E534" s="4">
        <v>7247262</v>
      </c>
      <c r="F534" s="4">
        <v>7811579</v>
      </c>
    </row>
    <row r="535">
      <c r="A535" s="0" t="s">
        <v>398</v>
      </c>
      <c r="B535" s="3">
        <v>44285</v>
      </c>
      <c r="C535" s="3">
        <v>44287</v>
      </c>
      <c r="D535" s="2">
        <v>6.2142321501</v>
      </c>
      <c r="E535" s="4">
        <v>7811577</v>
      </c>
      <c r="F535" s="4">
        <v>8329171</v>
      </c>
    </row>
    <row r="536">
      <c r="A536" s="0" t="s">
        <v>398</v>
      </c>
      <c r="B536" s="3">
        <v>44194</v>
      </c>
      <c r="C536" s="3">
        <v>44197</v>
      </c>
      <c r="D536" s="2">
        <v>4.1606627255</v>
      </c>
      <c r="E536" s="4">
        <v>8329185</v>
      </c>
      <c r="F536" s="4">
        <v>8690779</v>
      </c>
    </row>
    <row r="537">
      <c r="A537" s="0" t="s">
        <v>398</v>
      </c>
      <c r="B537" s="3">
        <v>44103</v>
      </c>
      <c r="C537" s="3">
        <v>44105</v>
      </c>
      <c r="D537" s="2">
        <v>9.8910970055</v>
      </c>
      <c r="E537" s="4">
        <v>8690773</v>
      </c>
      <c r="F537" s="4">
        <v>9644744</v>
      </c>
    </row>
    <row r="538">
      <c r="A538" s="0" t="s">
        <v>398</v>
      </c>
      <c r="B538" s="3">
        <v>44011</v>
      </c>
      <c r="C538" s="3">
        <v>44013</v>
      </c>
      <c r="D538" s="2">
        <v>9.6612043727</v>
      </c>
      <c r="E538" s="4">
        <v>9644746</v>
      </c>
      <c r="F538" s="4">
        <v>10676195</v>
      </c>
    </row>
    <row r="539">
      <c r="A539" s="0" t="s">
        <v>398</v>
      </c>
      <c r="B539" s="3">
        <v>43920</v>
      </c>
      <c r="C539" s="3">
        <v>43922</v>
      </c>
      <c r="D539" s="2">
        <v>8.905545713</v>
      </c>
      <c r="E539" s="4">
        <v>10676189</v>
      </c>
      <c r="F539" s="4">
        <v>11719911</v>
      </c>
    </row>
    <row r="540">
      <c r="A540" s="0" t="s">
        <v>398</v>
      </c>
      <c r="B540" s="3">
        <v>43826</v>
      </c>
      <c r="C540" s="3">
        <v>43831</v>
      </c>
      <c r="D540" s="2">
        <v>2.4186375403</v>
      </c>
      <c r="E540" s="4">
        <v>11719910</v>
      </c>
      <c r="F540" s="4">
        <v>12010398</v>
      </c>
    </row>
    <row r="541">
      <c r="A541" s="0" t="s">
        <v>398</v>
      </c>
      <c r="B541" s="3">
        <v>43735</v>
      </c>
      <c r="C541" s="3">
        <v>43739</v>
      </c>
      <c r="D541" s="2">
        <v>3.7050502885</v>
      </c>
      <c r="E541" s="4">
        <v>12010403</v>
      </c>
      <c r="F541" s="4">
        <v>12472516</v>
      </c>
    </row>
    <row r="542">
      <c r="A542" s="0" t="s">
        <v>398</v>
      </c>
      <c r="B542" s="3">
        <v>43643</v>
      </c>
      <c r="C542" s="3">
        <v>43647</v>
      </c>
      <c r="D542" s="2">
        <v>4.0310172544</v>
      </c>
      <c r="E542" s="4">
        <v>12472510</v>
      </c>
      <c r="F542" s="4">
        <v>12996397</v>
      </c>
    </row>
    <row r="543">
      <c r="A543" s="0" t="s">
        <v>398</v>
      </c>
      <c r="B543" s="3">
        <v>43552</v>
      </c>
      <c r="C543" s="3">
        <v>43556</v>
      </c>
      <c r="D543" s="2">
        <v>2.3749122246</v>
      </c>
      <c r="E543" s="4">
        <v>12996414</v>
      </c>
      <c r="F543" s="4">
        <v>13312576</v>
      </c>
    </row>
    <row r="544">
      <c r="A544" s="0" t="s">
        <v>398</v>
      </c>
      <c r="B544" s="3">
        <v>43461</v>
      </c>
      <c r="C544" s="3">
        <v>43466</v>
      </c>
      <c r="D544" s="2">
        <v>5.6530167185</v>
      </c>
      <c r="E544" s="4">
        <v>13312565</v>
      </c>
      <c r="F544" s="4">
        <v>14110218</v>
      </c>
    </row>
    <row r="545">
      <c r="A545" s="0" t="s">
        <v>398</v>
      </c>
      <c r="B545" s="3">
        <v>43370</v>
      </c>
      <c r="C545" s="3">
        <v>43374</v>
      </c>
      <c r="D545" s="2">
        <v>2.1983621656</v>
      </c>
      <c r="E545" s="4">
        <v>14110211</v>
      </c>
      <c r="F545" s="4">
        <v>14427377</v>
      </c>
    </row>
    <row r="546">
      <c r="A546" s="0" t="s">
        <v>398</v>
      </c>
      <c r="B546" s="3">
        <v>43279</v>
      </c>
      <c r="C546" s="3">
        <v>43282</v>
      </c>
      <c r="D546" s="2">
        <v>4.2625427442</v>
      </c>
      <c r="E546" s="4">
        <v>14427383</v>
      </c>
      <c r="F546" s="4">
        <v>15069737</v>
      </c>
    </row>
    <row r="547">
      <c r="A547" s="0" t="s">
        <v>398</v>
      </c>
      <c r="B547" s="3">
        <v>43186</v>
      </c>
      <c r="C547" s="3">
        <v>43191</v>
      </c>
      <c r="D547" s="2">
        <v>1.9364566209</v>
      </c>
      <c r="E547" s="4">
        <v>15069714</v>
      </c>
      <c r="F547" s="4">
        <v>15367295</v>
      </c>
    </row>
    <row r="548">
      <c r="A548" s="0" t="s">
        <v>398</v>
      </c>
      <c r="B548" s="3">
        <v>43097</v>
      </c>
      <c r="C548" s="3">
        <v>43101</v>
      </c>
      <c r="D548" s="2">
        <v>48.2593292798</v>
      </c>
      <c r="E548" s="4">
        <v>15367316</v>
      </c>
      <c r="F548" s="4">
        <v>29700651</v>
      </c>
    </row>
    <row r="549">
      <c r="A549" s="0" t="s">
        <v>398</v>
      </c>
      <c r="B549" s="3">
        <v>43006</v>
      </c>
      <c r="C549" s="3">
        <v>43009</v>
      </c>
      <c r="D549" s="2">
        <v>4.8038099997</v>
      </c>
      <c r="E549" s="4">
        <v>29700642</v>
      </c>
      <c r="F549" s="4">
        <v>31199402</v>
      </c>
    </row>
    <row r="550">
      <c r="A550" s="0" t="s">
        <v>398</v>
      </c>
      <c r="B550" s="3">
        <v>42915</v>
      </c>
      <c r="C550" s="3">
        <v>42917</v>
      </c>
      <c r="D550" s="2">
        <v>40.0078435996</v>
      </c>
      <c r="E550" s="4">
        <v>31199411</v>
      </c>
      <c r="F550" s="4">
        <v>52005817</v>
      </c>
    </row>
    <row r="551">
      <c r="A551" s="0" t="s">
        <v>398</v>
      </c>
      <c r="B551" s="3">
        <v>42824</v>
      </c>
      <c r="C551" s="3">
        <v>42826</v>
      </c>
      <c r="D551" s="2">
        <v>3.4253249586</v>
      </c>
      <c r="E551" s="4">
        <v>52005815</v>
      </c>
      <c r="F551" s="4">
        <v>53850365</v>
      </c>
    </row>
    <row r="552">
      <c r="A552" s="0" t="s">
        <v>398</v>
      </c>
      <c r="B552" s="3">
        <v>42733</v>
      </c>
      <c r="C552" s="3">
        <v>42736</v>
      </c>
      <c r="D552" s="2">
        <v>3.9592330158</v>
      </c>
      <c r="E552" s="4">
        <v>53850375</v>
      </c>
      <c r="F552" s="4">
        <v>56070330</v>
      </c>
    </row>
    <row r="553">
      <c r="A553" s="0" t="s">
        <v>398</v>
      </c>
      <c r="B553" s="3">
        <v>42642</v>
      </c>
      <c r="C553" s="3">
        <v>42644</v>
      </c>
      <c r="D553" s="2">
        <v>7.3239713627</v>
      </c>
      <c r="E553" s="4">
        <v>56070317</v>
      </c>
      <c r="F553" s="4">
        <v>60501424</v>
      </c>
    </row>
    <row r="554">
      <c r="A554" s="0" t="s">
        <v>398</v>
      </c>
      <c r="B554" s="3">
        <v>42550</v>
      </c>
      <c r="C554" s="3">
        <v>42552</v>
      </c>
      <c r="D554" s="2">
        <v>2.8713364858</v>
      </c>
      <c r="E554" s="4">
        <v>60501428</v>
      </c>
      <c r="F554" s="4">
        <v>62289983</v>
      </c>
    </row>
    <row r="555">
      <c r="A555" s="0" t="s">
        <v>398</v>
      </c>
      <c r="B555" s="3">
        <v>42459</v>
      </c>
      <c r="C555" s="3">
        <v>42461</v>
      </c>
      <c r="D555" s="2">
        <v>2.6177564569</v>
      </c>
      <c r="E555" s="4">
        <v>62289997</v>
      </c>
      <c r="F555" s="4">
        <v>63964430</v>
      </c>
    </row>
    <row r="556">
      <c r="A556" s="0" t="s">
        <v>398</v>
      </c>
      <c r="B556" s="3">
        <v>42367</v>
      </c>
      <c r="C556" s="3">
        <v>42370</v>
      </c>
      <c r="D556" s="2">
        <v>2.9076745197</v>
      </c>
      <c r="E556" s="4">
        <v>63964425</v>
      </c>
      <c r="F556" s="4">
        <v>65880001</v>
      </c>
    </row>
    <row r="557">
      <c r="A557" s="0" t="s">
        <v>398</v>
      </c>
      <c r="B557" s="3">
        <v>42276</v>
      </c>
      <c r="C557" s="3">
        <v>42278</v>
      </c>
      <c r="D557" s="2">
        <v>4.0341580607</v>
      </c>
      <c r="E557" s="4">
        <v>65879991</v>
      </c>
      <c r="F557" s="4">
        <v>68649417</v>
      </c>
    </row>
    <row r="558">
      <c r="A558" s="0" t="s">
        <v>398</v>
      </c>
      <c r="B558" s="3">
        <v>42146</v>
      </c>
      <c r="C558" s="3">
        <v>42186</v>
      </c>
      <c r="D558" s="2">
        <v>7.6764804991</v>
      </c>
      <c r="E558" s="4">
        <v>68649418</v>
      </c>
      <c r="F558" s="4">
        <v>74357453</v>
      </c>
    </row>
    <row r="559">
      <c r="A559" s="0" t="s">
        <v>398</v>
      </c>
      <c r="B559" s="3">
        <v>42055</v>
      </c>
      <c r="C559" s="3">
        <v>42095</v>
      </c>
      <c r="D559" s="2">
        <v>7.1623934061</v>
      </c>
      <c r="E559" s="4">
        <v>74357453</v>
      </c>
      <c r="F559" s="4">
        <v>80094108</v>
      </c>
    </row>
    <row r="560">
      <c r="A560" s="0" t="s">
        <v>398</v>
      </c>
      <c r="B560" s="3">
        <v>41964</v>
      </c>
      <c r="C560" s="3">
        <v>42005</v>
      </c>
      <c r="D560" s="2">
        <v>12.7414307329</v>
      </c>
      <c r="E560" s="4">
        <v>80094108</v>
      </c>
      <c r="F560" s="4">
        <v>91789389</v>
      </c>
    </row>
    <row r="561">
      <c r="A561" s="0" t="s">
        <v>398</v>
      </c>
      <c r="B561" s="3">
        <v>41873</v>
      </c>
      <c r="C561" s="3">
        <v>41913</v>
      </c>
      <c r="D561" s="2">
        <v>7.2309522567</v>
      </c>
      <c r="E561" s="4">
        <v>91789389</v>
      </c>
      <c r="F561" s="4">
        <v>98943981</v>
      </c>
    </row>
    <row r="562">
      <c r="A562" s="0" t="s">
        <v>398</v>
      </c>
      <c r="B562" s="3">
        <v>41782</v>
      </c>
      <c r="C562" s="3">
        <v>41821</v>
      </c>
      <c r="D562" s="2">
        <v>8.524095877</v>
      </c>
      <c r="E562" s="4">
        <v>98943981</v>
      </c>
      <c r="F562" s="4">
        <v>108163983</v>
      </c>
    </row>
    <row r="563">
      <c r="A563" s="0" t="s">
        <v>393</v>
      </c>
      <c r="B563" s="3">
        <v>45288</v>
      </c>
      <c r="C563" s="3">
        <v>45292</v>
      </c>
      <c r="D563" s="2">
        <v>10.1648502082</v>
      </c>
      <c r="E563" s="4">
        <v>22921929</v>
      </c>
      <c r="F563" s="4">
        <v>25515546</v>
      </c>
    </row>
    <row r="564">
      <c r="A564" s="0" t="s">
        <v>393</v>
      </c>
      <c r="B564" s="3">
        <v>45106</v>
      </c>
      <c r="C564" s="3">
        <v>45108</v>
      </c>
      <c r="D564" s="2">
        <v>9.2628029481</v>
      </c>
      <c r="E564" s="4">
        <v>25515543</v>
      </c>
      <c r="F564" s="4">
        <v>28120268</v>
      </c>
    </row>
    <row r="565">
      <c r="A565" s="0" t="s">
        <v>393</v>
      </c>
      <c r="B565" s="3">
        <v>44924</v>
      </c>
      <c r="C565" s="3">
        <v>44927</v>
      </c>
      <c r="D565" s="2">
        <v>7.3732539521</v>
      </c>
      <c r="E565" s="4">
        <v>32721944</v>
      </c>
      <c r="F565" s="4">
        <v>35326669</v>
      </c>
    </row>
    <row r="566">
      <c r="A566" s="0" t="s">
        <v>393</v>
      </c>
      <c r="B566" s="3">
        <v>44741</v>
      </c>
      <c r="C566" s="3">
        <v>44743</v>
      </c>
      <c r="D566" s="2">
        <v>6.853603014</v>
      </c>
      <c r="E566" s="4">
        <v>37851947</v>
      </c>
      <c r="F566" s="4">
        <v>40637049</v>
      </c>
    </row>
    <row r="567">
      <c r="A567" s="0" t="s">
        <v>393</v>
      </c>
      <c r="B567" s="3">
        <v>44559</v>
      </c>
      <c r="C567" s="3">
        <v>44562</v>
      </c>
      <c r="D567" s="2">
        <v>6.4140121082</v>
      </c>
      <c r="E567" s="4">
        <v>40637049</v>
      </c>
      <c r="F567" s="4">
        <v>43422151</v>
      </c>
    </row>
    <row r="568">
      <c r="A568" s="0" t="s">
        <v>393</v>
      </c>
      <c r="B568" s="3">
        <v>44376</v>
      </c>
      <c r="C568" s="3">
        <v>44378</v>
      </c>
      <c r="D568" s="2">
        <v>6.0274130804</v>
      </c>
      <c r="E568" s="4">
        <v>43422151</v>
      </c>
      <c r="F568" s="4">
        <v>46207253</v>
      </c>
    </row>
    <row r="569">
      <c r="A569" s="0" t="s">
        <v>393</v>
      </c>
      <c r="B569" s="3">
        <v>44194</v>
      </c>
      <c r="C569" s="3">
        <v>44197</v>
      </c>
      <c r="D569" s="2">
        <v>5.684768615</v>
      </c>
      <c r="E569" s="4">
        <v>46207253</v>
      </c>
      <c r="F569" s="4">
        <v>48992355</v>
      </c>
    </row>
    <row r="570">
      <c r="A570" s="0" t="s">
        <v>393</v>
      </c>
      <c r="B570" s="3">
        <v>44011</v>
      </c>
      <c r="C570" s="3">
        <v>44013</v>
      </c>
      <c r="D570" s="2">
        <v>5.3789857207</v>
      </c>
      <c r="E570" s="4">
        <v>48992355</v>
      </c>
      <c r="F570" s="4">
        <v>51777457</v>
      </c>
    </row>
    <row r="571">
      <c r="A571" s="0" t="s">
        <v>393</v>
      </c>
      <c r="B571" s="3">
        <v>43826</v>
      </c>
      <c r="C571" s="3">
        <v>43831</v>
      </c>
      <c r="D571" s="2">
        <v>5.1044196977</v>
      </c>
      <c r="E571" s="4">
        <v>51777457</v>
      </c>
      <c r="F571" s="4">
        <v>54562559</v>
      </c>
    </row>
    <row r="572">
      <c r="A572" s="0" t="s">
        <v>393</v>
      </c>
      <c r="B572" s="3">
        <v>43643</v>
      </c>
      <c r="C572" s="3">
        <v>43647</v>
      </c>
      <c r="D572" s="2">
        <v>4.8565224269</v>
      </c>
      <c r="E572" s="4">
        <v>54562559</v>
      </c>
      <c r="F572" s="4">
        <v>57347661</v>
      </c>
    </row>
    <row r="573">
      <c r="A573" s="0" t="s">
        <v>393</v>
      </c>
      <c r="B573" s="3">
        <v>43461</v>
      </c>
      <c r="C573" s="3">
        <v>43466</v>
      </c>
      <c r="D573" s="2">
        <v>4.6315882864</v>
      </c>
      <c r="E573" s="4">
        <v>57347661</v>
      </c>
      <c r="F573" s="4">
        <v>60132763</v>
      </c>
    </row>
    <row r="574">
      <c r="A574" s="0" t="s">
        <v>393</v>
      </c>
      <c r="B574" s="3">
        <v>43279</v>
      </c>
      <c r="C574" s="3">
        <v>43282</v>
      </c>
      <c r="D574" s="2">
        <v>4.4265678867</v>
      </c>
      <c r="E574" s="4">
        <v>60132763</v>
      </c>
      <c r="F574" s="4">
        <v>62917865</v>
      </c>
    </row>
    <row r="575">
      <c r="A575" s="0" t="s">
        <v>393</v>
      </c>
      <c r="B575" s="3">
        <v>43097</v>
      </c>
      <c r="C575" s="3">
        <v>43101</v>
      </c>
      <c r="D575" s="2">
        <v>4.2389288252</v>
      </c>
      <c r="E575" s="4">
        <v>62917865</v>
      </c>
      <c r="F575" s="4">
        <v>65702967</v>
      </c>
    </row>
    <row r="576">
      <c r="A576" s="0" t="s">
        <v>393</v>
      </c>
      <c r="B576" s="3">
        <v>42915</v>
      </c>
      <c r="C576" s="3">
        <v>42917</v>
      </c>
      <c r="D576" s="2">
        <v>4.0665506526</v>
      </c>
      <c r="E576" s="4">
        <v>65702967</v>
      </c>
      <c r="F576" s="4">
        <v>68488069</v>
      </c>
    </row>
    <row r="577">
      <c r="A577" s="0" t="s">
        <v>393</v>
      </c>
      <c r="B577" s="3">
        <v>42733</v>
      </c>
      <c r="C577" s="3">
        <v>42736</v>
      </c>
      <c r="D577" s="2">
        <v>3.9076443042</v>
      </c>
      <c r="E577" s="4">
        <v>68488069</v>
      </c>
      <c r="F577" s="4">
        <v>71273171</v>
      </c>
    </row>
    <row r="578">
      <c r="A578" s="0" t="s">
        <v>393</v>
      </c>
      <c r="B578" s="3">
        <v>42550</v>
      </c>
      <c r="C578" s="3">
        <v>42552</v>
      </c>
      <c r="D578" s="2">
        <v>4.3139176063</v>
      </c>
      <c r="E578" s="4">
        <v>71273164</v>
      </c>
      <c r="F578" s="4">
        <v>74486448</v>
      </c>
    </row>
    <row r="579">
      <c r="A579" s="0" t="s">
        <v>393</v>
      </c>
      <c r="B579" s="3">
        <v>42367</v>
      </c>
      <c r="C579" s="3">
        <v>42370</v>
      </c>
      <c r="D579" s="2">
        <v>3.6347603108</v>
      </c>
      <c r="E579" s="4">
        <v>85191005</v>
      </c>
      <c r="F579" s="4">
        <v>88404289</v>
      </c>
    </row>
    <row r="580">
      <c r="A580" s="0" t="s">
        <v>393</v>
      </c>
      <c r="B580" s="3">
        <v>42146</v>
      </c>
      <c r="C580" s="3">
        <v>42186</v>
      </c>
      <c r="D580" s="2">
        <v>3.5072791224</v>
      </c>
      <c r="E580" s="4">
        <v>88404299</v>
      </c>
      <c r="F580" s="4">
        <v>91617583</v>
      </c>
    </row>
    <row r="581">
      <c r="A581" s="0" t="s">
        <v>393</v>
      </c>
      <c r="B581" s="3">
        <v>41964</v>
      </c>
      <c r="C581" s="3">
        <v>42005</v>
      </c>
      <c r="D581" s="2">
        <v>3.3884371729</v>
      </c>
      <c r="E581" s="4">
        <v>91617583</v>
      </c>
      <c r="F581" s="4">
        <v>94830867</v>
      </c>
    </row>
    <row r="582">
      <c r="A582" s="0" t="s">
        <v>393</v>
      </c>
      <c r="B582" s="3">
        <v>41782</v>
      </c>
      <c r="C582" s="3">
        <v>41821</v>
      </c>
      <c r="D582" s="2">
        <v>3.2773850504</v>
      </c>
      <c r="E582" s="4">
        <v>94830868</v>
      </c>
      <c r="F582" s="4">
        <v>98044152</v>
      </c>
    </row>
    <row r="583">
      <c r="A583" s="0" t="s">
        <v>383</v>
      </c>
      <c r="B583" s="3">
        <v>45288</v>
      </c>
      <c r="C583" s="3">
        <v>45292</v>
      </c>
      <c r="D583" s="2">
        <v>2.8206533926</v>
      </c>
      <c r="E583" s="4">
        <v>518412268</v>
      </c>
      <c r="F583" s="4">
        <v>533459306</v>
      </c>
    </row>
    <row r="584">
      <c r="A584" s="0" t="s">
        <v>383</v>
      </c>
      <c r="B584" s="3">
        <v>45106</v>
      </c>
      <c r="C584" s="3">
        <v>45108</v>
      </c>
      <c r="D584" s="2">
        <v>2.8286417438</v>
      </c>
      <c r="E584" s="4">
        <v>533459311</v>
      </c>
      <c r="F584" s="4">
        <v>548988221</v>
      </c>
    </row>
    <row r="585">
      <c r="A585" s="0" t="s">
        <v>383</v>
      </c>
      <c r="B585" s="3">
        <v>44924</v>
      </c>
      <c r="C585" s="3">
        <v>44927</v>
      </c>
      <c r="D585" s="2">
        <v>2.8511738413</v>
      </c>
      <c r="E585" s="4">
        <v>551610998</v>
      </c>
      <c r="F585" s="4">
        <v>567799962</v>
      </c>
    </row>
    <row r="586">
      <c r="A586" s="0" t="s">
        <v>383</v>
      </c>
      <c r="B586" s="3">
        <v>44741</v>
      </c>
      <c r="C586" s="3">
        <v>44743</v>
      </c>
      <c r="D586" s="2">
        <v>2.8069420651</v>
      </c>
      <c r="E586" s="4">
        <v>571790251</v>
      </c>
      <c r="F586" s="4">
        <v>588303592</v>
      </c>
    </row>
    <row r="587">
      <c r="A587" s="0" t="s">
        <v>383</v>
      </c>
      <c r="B587" s="3">
        <v>44559</v>
      </c>
      <c r="C587" s="3">
        <v>44562</v>
      </c>
      <c r="D587" s="2">
        <v>2.7391807201</v>
      </c>
      <c r="E587" s="4">
        <v>588303598</v>
      </c>
      <c r="F587" s="4">
        <v>604872139</v>
      </c>
    </row>
    <row r="588">
      <c r="A588" s="0" t="s">
        <v>383</v>
      </c>
      <c r="B588" s="3">
        <v>44376</v>
      </c>
      <c r="C588" s="3">
        <v>44378</v>
      </c>
      <c r="D588" s="2">
        <v>2.6636484207</v>
      </c>
      <c r="E588" s="4">
        <v>604872123</v>
      </c>
      <c r="F588" s="4">
        <v>621424692</v>
      </c>
    </row>
    <row r="589">
      <c r="A589" s="0" t="s">
        <v>383</v>
      </c>
      <c r="B589" s="3">
        <v>44194</v>
      </c>
      <c r="C589" s="3">
        <v>44197</v>
      </c>
      <c r="D589" s="2">
        <v>2.5951544983</v>
      </c>
      <c r="E589" s="4">
        <v>621426148</v>
      </c>
      <c r="F589" s="4">
        <v>637982787</v>
      </c>
    </row>
    <row r="590">
      <c r="A590" s="0" t="s">
        <v>383</v>
      </c>
      <c r="B590" s="3">
        <v>44011</v>
      </c>
      <c r="C590" s="3">
        <v>44013</v>
      </c>
      <c r="D590" s="2">
        <v>2.5295098106</v>
      </c>
      <c r="E590" s="4">
        <v>637982787</v>
      </c>
      <c r="F590" s="4">
        <v>654539426</v>
      </c>
    </row>
    <row r="591">
      <c r="A591" s="0" t="s">
        <v>383</v>
      </c>
      <c r="B591" s="3">
        <v>43826</v>
      </c>
      <c r="C591" s="3">
        <v>43831</v>
      </c>
      <c r="D591" s="2">
        <v>2.4717564923</v>
      </c>
      <c r="E591" s="4">
        <v>654539393</v>
      </c>
      <c r="F591" s="4">
        <v>671128044</v>
      </c>
    </row>
    <row r="592">
      <c r="A592" s="0" t="s">
        <v>383</v>
      </c>
      <c r="B592" s="3">
        <v>43643</v>
      </c>
      <c r="C592" s="3">
        <v>43647</v>
      </c>
      <c r="D592" s="2">
        <v>2.4288387735</v>
      </c>
      <c r="E592" s="4">
        <v>671186518</v>
      </c>
      <c r="F592" s="4">
        <v>687894363</v>
      </c>
    </row>
    <row r="593">
      <c r="A593" s="0" t="s">
        <v>383</v>
      </c>
      <c r="B593" s="3">
        <v>43461</v>
      </c>
      <c r="C593" s="3">
        <v>43466</v>
      </c>
      <c r="D593" s="2">
        <v>2.3601516141</v>
      </c>
      <c r="E593" s="4">
        <v>692555250</v>
      </c>
      <c r="F593" s="4">
        <v>709295704</v>
      </c>
    </row>
    <row r="594">
      <c r="A594" s="0" t="s">
        <v>383</v>
      </c>
      <c r="B594" s="3">
        <v>43279</v>
      </c>
      <c r="C594" s="3">
        <v>43282</v>
      </c>
      <c r="D594" s="2">
        <v>2.3073929756</v>
      </c>
      <c r="E594" s="4">
        <v>709295704</v>
      </c>
      <c r="F594" s="4">
        <v>726048496</v>
      </c>
    </row>
    <row r="595">
      <c r="A595" s="0" t="s">
        <v>383</v>
      </c>
      <c r="B595" s="3">
        <v>43097</v>
      </c>
      <c r="C595" s="3">
        <v>43101</v>
      </c>
      <c r="D595" s="2">
        <v>2.2654928397</v>
      </c>
      <c r="E595" s="4">
        <v>726761053</v>
      </c>
      <c r="F595" s="4">
        <v>743607426</v>
      </c>
    </row>
    <row r="596">
      <c r="A596" s="0" t="s">
        <v>383</v>
      </c>
      <c r="B596" s="3">
        <v>42915</v>
      </c>
      <c r="C596" s="3">
        <v>42917</v>
      </c>
      <c r="D596" s="2">
        <v>2.2112369581</v>
      </c>
      <c r="E596" s="4">
        <v>743607431</v>
      </c>
      <c r="F596" s="4">
        <v>760422167</v>
      </c>
    </row>
    <row r="597">
      <c r="A597" s="0" t="s">
        <v>383</v>
      </c>
      <c r="B597" s="3">
        <v>42733</v>
      </c>
      <c r="C597" s="3">
        <v>42736</v>
      </c>
      <c r="D597" s="2">
        <v>2.1675017075</v>
      </c>
      <c r="E597" s="4">
        <v>760896610</v>
      </c>
      <c r="F597" s="4">
        <v>777754451</v>
      </c>
    </row>
    <row r="598">
      <c r="A598" s="0" t="s">
        <v>383</v>
      </c>
      <c r="B598" s="3">
        <v>42550</v>
      </c>
      <c r="C598" s="3">
        <v>42552</v>
      </c>
      <c r="D598" s="2">
        <v>2.112189541</v>
      </c>
      <c r="E598" s="4">
        <v>777754483</v>
      </c>
      <c r="F598" s="4">
        <v>794536602</v>
      </c>
    </row>
    <row r="599">
      <c r="A599" s="0" t="s">
        <v>383</v>
      </c>
      <c r="B599" s="3">
        <v>42367</v>
      </c>
      <c r="C599" s="3">
        <v>42370</v>
      </c>
      <c r="D599" s="2">
        <v>2.0775749471</v>
      </c>
      <c r="E599" s="4">
        <v>794536565</v>
      </c>
      <c r="F599" s="4">
        <v>811393881</v>
      </c>
    </row>
    <row r="600">
      <c r="A600" s="0" t="s">
        <v>383</v>
      </c>
      <c r="B600" s="3">
        <v>42146</v>
      </c>
      <c r="C600" s="3">
        <v>42186</v>
      </c>
      <c r="D600" s="2">
        <v>2.0322824779</v>
      </c>
      <c r="E600" s="4">
        <v>811393897</v>
      </c>
      <c r="F600" s="4">
        <v>828225784</v>
      </c>
    </row>
    <row r="601">
      <c r="A601" s="0" t="s">
        <v>383</v>
      </c>
      <c r="B601" s="3">
        <v>41964</v>
      </c>
      <c r="C601" s="3">
        <v>42005</v>
      </c>
      <c r="D601" s="2">
        <v>1.9987507185</v>
      </c>
      <c r="E601" s="4">
        <v>828225783</v>
      </c>
      <c r="F601" s="4">
        <v>845117577</v>
      </c>
    </row>
    <row r="602">
      <c r="A602" s="0" t="s">
        <v>383</v>
      </c>
      <c r="B602" s="3">
        <v>41782</v>
      </c>
      <c r="C602" s="3">
        <v>41821</v>
      </c>
      <c r="D602" s="2">
        <v>1.9566878807</v>
      </c>
      <c r="E602" s="4">
        <v>846086882</v>
      </c>
      <c r="F602" s="4">
        <v>862972562</v>
      </c>
    </row>
    <row r="603">
      <c r="A603" s="0" t="s">
        <v>408</v>
      </c>
      <c r="B603" s="3">
        <v>45288</v>
      </c>
      <c r="C603" s="3">
        <v>45292</v>
      </c>
      <c r="D603" s="2">
        <v>1.7811408039</v>
      </c>
      <c r="E603" s="4">
        <v>9926</v>
      </c>
      <c r="F603" s="4">
        <v>10106</v>
      </c>
    </row>
    <row r="604">
      <c r="A604" s="0" t="s">
        <v>408</v>
      </c>
      <c r="B604" s="3">
        <v>45106</v>
      </c>
      <c r="C604" s="3">
        <v>45108</v>
      </c>
      <c r="D604" s="2">
        <v>1.7573180313</v>
      </c>
      <c r="E604" s="4">
        <v>10119</v>
      </c>
      <c r="F604" s="4">
        <v>10300</v>
      </c>
    </row>
    <row r="605">
      <c r="A605" s="0" t="s">
        <v>408</v>
      </c>
      <c r="B605" s="3">
        <v>44924</v>
      </c>
      <c r="C605" s="3">
        <v>44927</v>
      </c>
      <c r="D605" s="2">
        <v>1.7269696816</v>
      </c>
      <c r="E605" s="4">
        <v>10300</v>
      </c>
      <c r="F605" s="4">
        <v>10481</v>
      </c>
    </row>
    <row r="606">
      <c r="A606" s="0" t="s">
        <v>408</v>
      </c>
      <c r="B606" s="3">
        <v>44741</v>
      </c>
      <c r="C606" s="3">
        <v>44743</v>
      </c>
      <c r="D606" s="2">
        <v>1.6976517506</v>
      </c>
      <c r="E606" s="4">
        <v>10481</v>
      </c>
      <c r="F606" s="4">
        <v>10662</v>
      </c>
    </row>
    <row r="607">
      <c r="A607" s="0" t="s">
        <v>408</v>
      </c>
      <c r="B607" s="3">
        <v>44559</v>
      </c>
      <c r="C607" s="3">
        <v>44562</v>
      </c>
      <c r="D607" s="2">
        <v>1.6693126354</v>
      </c>
      <c r="E607" s="4">
        <v>10662</v>
      </c>
      <c r="F607" s="4">
        <v>10843</v>
      </c>
    </row>
    <row r="608">
      <c r="A608" s="0" t="s">
        <v>408</v>
      </c>
      <c r="B608" s="3">
        <v>44376</v>
      </c>
      <c r="C608" s="3">
        <v>44378</v>
      </c>
      <c r="D608" s="2">
        <v>1.6419041225</v>
      </c>
      <c r="E608" s="4">
        <v>10843</v>
      </c>
      <c r="F608" s="4">
        <v>11024</v>
      </c>
    </row>
    <row r="609">
      <c r="A609" s="0" t="s">
        <v>408</v>
      </c>
      <c r="B609" s="3">
        <v>44194</v>
      </c>
      <c r="C609" s="3">
        <v>44197</v>
      </c>
      <c r="D609" s="2">
        <v>1.6153811134</v>
      </c>
      <c r="E609" s="4">
        <v>11024</v>
      </c>
      <c r="F609" s="4">
        <v>11205</v>
      </c>
    </row>
    <row r="610">
      <c r="A610" s="0" t="s">
        <v>408</v>
      </c>
      <c r="B610" s="3">
        <v>44011</v>
      </c>
      <c r="C610" s="3">
        <v>44013</v>
      </c>
      <c r="D610" s="2">
        <v>1.5897013775</v>
      </c>
      <c r="E610" s="4">
        <v>11205</v>
      </c>
      <c r="F610" s="4">
        <v>11386</v>
      </c>
    </row>
    <row r="611">
      <c r="A611" s="0" t="s">
        <v>408</v>
      </c>
      <c r="B611" s="3">
        <v>43826</v>
      </c>
      <c r="C611" s="3">
        <v>43831</v>
      </c>
      <c r="D611" s="2">
        <v>1.5648253278</v>
      </c>
      <c r="E611" s="4">
        <v>11386</v>
      </c>
      <c r="F611" s="4">
        <v>11567</v>
      </c>
    </row>
    <row r="612">
      <c r="A612" s="0" t="s">
        <v>408</v>
      </c>
      <c r="B612" s="3">
        <v>43643</v>
      </c>
      <c r="C612" s="3">
        <v>43647</v>
      </c>
      <c r="D612" s="2">
        <v>1.5407158164</v>
      </c>
      <c r="E612" s="4">
        <v>11567</v>
      </c>
      <c r="F612" s="4">
        <v>11748</v>
      </c>
    </row>
    <row r="613">
      <c r="A613" s="0" t="s">
        <v>408</v>
      </c>
      <c r="B613" s="3">
        <v>43461</v>
      </c>
      <c r="C613" s="3">
        <v>43466</v>
      </c>
      <c r="D613" s="2">
        <v>1.5173379506</v>
      </c>
      <c r="E613" s="4">
        <v>11748</v>
      </c>
      <c r="F613" s="4">
        <v>11929</v>
      </c>
    </row>
    <row r="614">
      <c r="A614" s="0" t="s">
        <v>408</v>
      </c>
      <c r="B614" s="3">
        <v>43279</v>
      </c>
      <c r="C614" s="3">
        <v>43282</v>
      </c>
      <c r="D614" s="2">
        <v>1.4946589236</v>
      </c>
      <c r="E614" s="4">
        <v>11929</v>
      </c>
      <c r="F614" s="4">
        <v>12110</v>
      </c>
    </row>
    <row r="615">
      <c r="A615" s="0" t="s">
        <v>408</v>
      </c>
      <c r="B615" s="3">
        <v>43097</v>
      </c>
      <c r="C615" s="3">
        <v>43101</v>
      </c>
      <c r="D615" s="2">
        <v>1.4726478609</v>
      </c>
      <c r="E615" s="4">
        <v>12110</v>
      </c>
      <c r="F615" s="4">
        <v>12291</v>
      </c>
    </row>
    <row r="616">
      <c r="A616" s="0" t="s">
        <v>408</v>
      </c>
      <c r="B616" s="3">
        <v>42915</v>
      </c>
      <c r="C616" s="3">
        <v>42917</v>
      </c>
      <c r="D616" s="2">
        <v>1.4512756806</v>
      </c>
      <c r="E616" s="4">
        <v>12291</v>
      </c>
      <c r="F616" s="4">
        <v>12472</v>
      </c>
    </row>
    <row r="617">
      <c r="A617" s="0" t="s">
        <v>408</v>
      </c>
      <c r="B617" s="3">
        <v>42733</v>
      </c>
      <c r="C617" s="3">
        <v>42736</v>
      </c>
      <c r="D617" s="2">
        <v>1.4305149648</v>
      </c>
      <c r="E617" s="4">
        <v>12472</v>
      </c>
      <c r="F617" s="4">
        <v>12653</v>
      </c>
    </row>
    <row r="618">
      <c r="A618" s="0" t="s">
        <v>408</v>
      </c>
      <c r="B618" s="3">
        <v>42550</v>
      </c>
      <c r="C618" s="3">
        <v>42552</v>
      </c>
      <c r="D618" s="2">
        <v>1.4103398423</v>
      </c>
      <c r="E618" s="4">
        <v>12653</v>
      </c>
      <c r="F618" s="4">
        <v>12834</v>
      </c>
    </row>
    <row r="619">
      <c r="A619" s="0" t="s">
        <v>408</v>
      </c>
      <c r="B619" s="3">
        <v>42367</v>
      </c>
      <c r="C619" s="3">
        <v>42370</v>
      </c>
      <c r="D619" s="2">
        <v>1.3907258811</v>
      </c>
      <c r="E619" s="4">
        <v>12834</v>
      </c>
      <c r="F619" s="4">
        <v>13015</v>
      </c>
    </row>
    <row r="620">
      <c r="A620" s="0" t="s">
        <v>408</v>
      </c>
      <c r="B620" s="3">
        <v>42146</v>
      </c>
      <c r="C620" s="3">
        <v>42186</v>
      </c>
      <c r="D620" s="2">
        <v>1.3716499897</v>
      </c>
      <c r="E620" s="4">
        <v>13012</v>
      </c>
      <c r="F620" s="4">
        <v>13193</v>
      </c>
    </row>
    <row r="621">
      <c r="A621" s="0" t="s">
        <v>408</v>
      </c>
      <c r="B621" s="3">
        <v>41964</v>
      </c>
      <c r="C621" s="3">
        <v>42005</v>
      </c>
      <c r="D621" s="2">
        <v>1.3530903264</v>
      </c>
      <c r="E621" s="4">
        <v>13193</v>
      </c>
      <c r="F621" s="4">
        <v>13374</v>
      </c>
    </row>
    <row r="622">
      <c r="A622" s="0" t="s">
        <v>408</v>
      </c>
      <c r="B622" s="3">
        <v>41782</v>
      </c>
      <c r="C622" s="3">
        <v>41821</v>
      </c>
      <c r="D622" s="2">
        <v>1.3350262158</v>
      </c>
      <c r="E622" s="4">
        <v>13374</v>
      </c>
      <c r="F622" s="4">
        <v>13555</v>
      </c>
    </row>
    <row r="623">
      <c r="A623" s="0" t="s">
        <v>385</v>
      </c>
      <c r="B623" s="3">
        <v>45288</v>
      </c>
      <c r="C623" s="3">
        <v>45292</v>
      </c>
      <c r="D623" s="2">
        <v>2.6647465138</v>
      </c>
      <c r="E623" s="4">
        <v>444389717</v>
      </c>
      <c r="F623" s="4">
        <v>456555771</v>
      </c>
    </row>
    <row r="624">
      <c r="A624" s="0" t="s">
        <v>385</v>
      </c>
      <c r="B624" s="3">
        <v>45106</v>
      </c>
      <c r="C624" s="3">
        <v>45108</v>
      </c>
      <c r="D624" s="2">
        <v>2.6673231488</v>
      </c>
      <c r="E624" s="4">
        <v>456555771</v>
      </c>
      <c r="F624" s="4">
        <v>469067312</v>
      </c>
    </row>
    <row r="625">
      <c r="A625" s="0" t="s">
        <v>385</v>
      </c>
      <c r="B625" s="3">
        <v>44924</v>
      </c>
      <c r="C625" s="3">
        <v>44927</v>
      </c>
      <c r="D625" s="2">
        <v>2.7045068652</v>
      </c>
      <c r="E625" s="4">
        <v>469649424</v>
      </c>
      <c r="F625" s="4">
        <v>482704192</v>
      </c>
    </row>
    <row r="626">
      <c r="A626" s="0" t="s">
        <v>385</v>
      </c>
      <c r="B626" s="3">
        <v>44741</v>
      </c>
      <c r="C626" s="3">
        <v>44743</v>
      </c>
      <c r="D626" s="2">
        <v>2.6649042508</v>
      </c>
      <c r="E626" s="4">
        <v>483139357</v>
      </c>
      <c r="F626" s="4">
        <v>496367064</v>
      </c>
    </row>
    <row r="627">
      <c r="A627" s="0" t="s">
        <v>385</v>
      </c>
      <c r="B627" s="3">
        <v>44559</v>
      </c>
      <c r="C627" s="3">
        <v>44562</v>
      </c>
      <c r="D627" s="2">
        <v>2.6041814137</v>
      </c>
      <c r="E627" s="4">
        <v>496367072</v>
      </c>
      <c r="F627" s="4">
        <v>509638996</v>
      </c>
    </row>
    <row r="628">
      <c r="A628" s="0" t="s">
        <v>385</v>
      </c>
      <c r="B628" s="3">
        <v>44376</v>
      </c>
      <c r="C628" s="3">
        <v>44378</v>
      </c>
      <c r="D628" s="2">
        <v>2.5357004751</v>
      </c>
      <c r="E628" s="4">
        <v>509639024</v>
      </c>
      <c r="F628" s="4">
        <v>522898155</v>
      </c>
    </row>
    <row r="629">
      <c r="A629" s="0" t="s">
        <v>385</v>
      </c>
      <c r="B629" s="3">
        <v>44194</v>
      </c>
      <c r="C629" s="3">
        <v>44197</v>
      </c>
      <c r="D629" s="2">
        <v>2.4735801423</v>
      </c>
      <c r="E629" s="4">
        <v>522898154</v>
      </c>
      <c r="F629" s="4">
        <v>536160514</v>
      </c>
    </row>
    <row r="630">
      <c r="A630" s="0" t="s">
        <v>385</v>
      </c>
      <c r="B630" s="3">
        <v>44011</v>
      </c>
      <c r="C630" s="3">
        <v>44013</v>
      </c>
      <c r="D630" s="2">
        <v>2.413871106</v>
      </c>
      <c r="E630" s="4">
        <v>536160514</v>
      </c>
      <c r="F630" s="4">
        <v>549422874</v>
      </c>
    </row>
    <row r="631">
      <c r="A631" s="0" t="s">
        <v>385</v>
      </c>
      <c r="B631" s="3">
        <v>43826</v>
      </c>
      <c r="C631" s="3">
        <v>43831</v>
      </c>
      <c r="D631" s="2">
        <v>2.3614264061</v>
      </c>
      <c r="E631" s="4">
        <v>549422864</v>
      </c>
      <c r="F631" s="4">
        <v>562710867</v>
      </c>
    </row>
    <row r="632">
      <c r="A632" s="0" t="s">
        <v>385</v>
      </c>
      <c r="B632" s="3">
        <v>43643</v>
      </c>
      <c r="C632" s="3">
        <v>43647</v>
      </c>
      <c r="D632" s="2">
        <v>2.3074936399</v>
      </c>
      <c r="E632" s="4">
        <v>562710853</v>
      </c>
      <c r="F632" s="4">
        <v>576002064</v>
      </c>
    </row>
    <row r="633">
      <c r="A633" s="0" t="s">
        <v>385</v>
      </c>
      <c r="B633" s="3">
        <v>43461</v>
      </c>
      <c r="C633" s="3">
        <v>43466</v>
      </c>
      <c r="D633" s="2">
        <v>2.2597517967</v>
      </c>
      <c r="E633" s="4">
        <v>576002083</v>
      </c>
      <c r="F633" s="4">
        <v>589319235</v>
      </c>
    </row>
    <row r="634">
      <c r="A634" s="0" t="s">
        <v>385</v>
      </c>
      <c r="B634" s="3">
        <v>43279</v>
      </c>
      <c r="C634" s="3">
        <v>43282</v>
      </c>
      <c r="D634" s="2">
        <v>2.2114081093</v>
      </c>
      <c r="E634" s="4">
        <v>589319236</v>
      </c>
      <c r="F634" s="4">
        <v>602646203</v>
      </c>
    </row>
    <row r="635">
      <c r="A635" s="0" t="s">
        <v>385</v>
      </c>
      <c r="B635" s="3">
        <v>43097</v>
      </c>
      <c r="C635" s="3">
        <v>43101</v>
      </c>
      <c r="D635" s="2">
        <v>2.1733494225</v>
      </c>
      <c r="E635" s="4">
        <v>602646177</v>
      </c>
      <c r="F635" s="4">
        <v>616034765</v>
      </c>
    </row>
    <row r="636">
      <c r="A636" s="0" t="s">
        <v>385</v>
      </c>
      <c r="B636" s="3">
        <v>42915</v>
      </c>
      <c r="C636" s="3">
        <v>42917</v>
      </c>
      <c r="D636" s="2">
        <v>2.1231072051</v>
      </c>
      <c r="E636" s="4">
        <v>618181691</v>
      </c>
      <c r="F636" s="4">
        <v>631591046</v>
      </c>
    </row>
    <row r="637">
      <c r="A637" s="0" t="s">
        <v>385</v>
      </c>
      <c r="B637" s="3">
        <v>42733</v>
      </c>
      <c r="C637" s="3">
        <v>42736</v>
      </c>
      <c r="D637" s="2">
        <v>2.0830651595</v>
      </c>
      <c r="E637" s="4">
        <v>631870509</v>
      </c>
      <c r="F637" s="4">
        <v>645312795</v>
      </c>
    </row>
    <row r="638">
      <c r="A638" s="0" t="s">
        <v>385</v>
      </c>
      <c r="B638" s="3">
        <v>42550</v>
      </c>
      <c r="C638" s="3">
        <v>42552</v>
      </c>
      <c r="D638" s="2">
        <v>2.031579338</v>
      </c>
      <c r="E638" s="4">
        <v>645312822</v>
      </c>
      <c r="F638" s="4">
        <v>658694728</v>
      </c>
    </row>
    <row r="639">
      <c r="A639" s="0" t="s">
        <v>385</v>
      </c>
      <c r="B639" s="3">
        <v>42367</v>
      </c>
      <c r="C639" s="3">
        <v>42370</v>
      </c>
      <c r="D639" s="2">
        <v>1.9998714704</v>
      </c>
      <c r="E639" s="4">
        <v>658694727</v>
      </c>
      <c r="F639" s="4">
        <v>672136595</v>
      </c>
    </row>
    <row r="640">
      <c r="A640" s="0" t="s">
        <v>385</v>
      </c>
      <c r="B640" s="3">
        <v>42146</v>
      </c>
      <c r="C640" s="3">
        <v>42186</v>
      </c>
      <c r="D640" s="2">
        <v>1.9577610718</v>
      </c>
      <c r="E640" s="4">
        <v>672136588</v>
      </c>
      <c r="F640" s="4">
        <v>685558179</v>
      </c>
    </row>
    <row r="641">
      <c r="A641" s="0" t="s">
        <v>385</v>
      </c>
      <c r="B641" s="3">
        <v>41964</v>
      </c>
      <c r="C641" s="3">
        <v>42005</v>
      </c>
      <c r="D641" s="2">
        <v>1.9268711098</v>
      </c>
      <c r="E641" s="4">
        <v>685558179</v>
      </c>
      <c r="F641" s="4">
        <v>699027539</v>
      </c>
    </row>
    <row r="642">
      <c r="A642" s="0" t="s">
        <v>385</v>
      </c>
      <c r="B642" s="3">
        <v>41782</v>
      </c>
      <c r="C642" s="3">
        <v>41821</v>
      </c>
      <c r="D642" s="2">
        <v>1.8874944102</v>
      </c>
      <c r="E642" s="4">
        <v>701056206</v>
      </c>
      <c r="F642" s="4">
        <v>714543168</v>
      </c>
    </row>
    <row r="643">
      <c r="A643" s="0" t="s">
        <v>387</v>
      </c>
      <c r="B643" s="3">
        <v>45377</v>
      </c>
      <c r="C643" s="3">
        <v>45383</v>
      </c>
      <c r="D643" s="2">
        <v>3.5540375093</v>
      </c>
      <c r="E643" s="4">
        <v>30793807</v>
      </c>
      <c r="F643" s="4">
        <v>31928560</v>
      </c>
    </row>
    <row r="644">
      <c r="A644" s="0" t="s">
        <v>387</v>
      </c>
      <c r="B644" s="3">
        <v>45288</v>
      </c>
      <c r="C644" s="3">
        <v>45292</v>
      </c>
      <c r="D644" s="2">
        <v>3.1864709202</v>
      </c>
      <c r="E644" s="4">
        <v>31928552</v>
      </c>
      <c r="F644" s="4">
        <v>32979432</v>
      </c>
    </row>
    <row r="645">
      <c r="A645" s="0" t="s">
        <v>387</v>
      </c>
      <c r="B645" s="3">
        <v>45197</v>
      </c>
      <c r="C645" s="3">
        <v>45200</v>
      </c>
      <c r="D645" s="2">
        <v>2.8932716341</v>
      </c>
      <c r="E645" s="4">
        <v>32979457</v>
      </c>
      <c r="F645" s="4">
        <v>33962072</v>
      </c>
    </row>
    <row r="646">
      <c r="A646" s="0" t="s">
        <v>387</v>
      </c>
      <c r="B646" s="3">
        <v>45106</v>
      </c>
      <c r="C646" s="3">
        <v>45108</v>
      </c>
      <c r="D646" s="2">
        <v>3.0041489382</v>
      </c>
      <c r="E646" s="4">
        <v>33962072</v>
      </c>
      <c r="F646" s="4">
        <v>35013943</v>
      </c>
    </row>
    <row r="647">
      <c r="A647" s="0" t="s">
        <v>387</v>
      </c>
      <c r="B647" s="3">
        <v>45015</v>
      </c>
      <c r="C647" s="3">
        <v>45017</v>
      </c>
      <c r="D647" s="2">
        <v>4.9569294814</v>
      </c>
      <c r="E647" s="4">
        <v>35013928</v>
      </c>
      <c r="F647" s="4">
        <v>36840064</v>
      </c>
    </row>
    <row r="648">
      <c r="A648" s="0" t="s">
        <v>387</v>
      </c>
      <c r="B648" s="3">
        <v>44924</v>
      </c>
      <c r="C648" s="3">
        <v>44927</v>
      </c>
      <c r="D648" s="2">
        <v>2.9588508945</v>
      </c>
      <c r="E648" s="4">
        <v>36840074</v>
      </c>
      <c r="F648" s="4">
        <v>37963353</v>
      </c>
    </row>
    <row r="649">
      <c r="A649" s="0" t="s">
        <v>387</v>
      </c>
      <c r="B649" s="3">
        <v>44833</v>
      </c>
      <c r="C649" s="3">
        <v>44835</v>
      </c>
      <c r="D649" s="2">
        <v>4.2062726955</v>
      </c>
      <c r="E649" s="4">
        <v>37963353</v>
      </c>
      <c r="F649" s="4">
        <v>39630312</v>
      </c>
    </row>
    <row r="650">
      <c r="A650" s="0" t="s">
        <v>387</v>
      </c>
      <c r="B650" s="3">
        <v>44741</v>
      </c>
      <c r="C650" s="3">
        <v>44743</v>
      </c>
      <c r="D650" s="2">
        <v>3.0283560841</v>
      </c>
      <c r="E650" s="4">
        <v>39630321</v>
      </c>
      <c r="F650" s="4">
        <v>40867948</v>
      </c>
    </row>
    <row r="651">
      <c r="A651" s="0" t="s">
        <v>387</v>
      </c>
      <c r="B651" s="3">
        <v>44650</v>
      </c>
      <c r="C651" s="3">
        <v>44652</v>
      </c>
      <c r="D651" s="2">
        <v>3.1545684133</v>
      </c>
      <c r="E651" s="4">
        <v>40867947</v>
      </c>
      <c r="F651" s="4">
        <v>42199148</v>
      </c>
    </row>
    <row r="652">
      <c r="A652" s="0" t="s">
        <v>387</v>
      </c>
      <c r="B652" s="3">
        <v>44559</v>
      </c>
      <c r="C652" s="3">
        <v>44562</v>
      </c>
      <c r="D652" s="2">
        <v>4.0035633909</v>
      </c>
      <c r="E652" s="4">
        <v>42199135</v>
      </c>
      <c r="F652" s="4">
        <v>43959064</v>
      </c>
    </row>
    <row r="653">
      <c r="A653" s="0" t="s">
        <v>387</v>
      </c>
      <c r="B653" s="3">
        <v>44468</v>
      </c>
      <c r="C653" s="3">
        <v>44470</v>
      </c>
      <c r="D653" s="2">
        <v>3.7185515468</v>
      </c>
      <c r="E653" s="4">
        <v>43959064</v>
      </c>
      <c r="F653" s="4">
        <v>45656837</v>
      </c>
    </row>
    <row r="654">
      <c r="A654" s="0" t="s">
        <v>387</v>
      </c>
      <c r="B654" s="3">
        <v>44376</v>
      </c>
      <c r="C654" s="3">
        <v>44378</v>
      </c>
      <c r="D654" s="2">
        <v>2.9612664819</v>
      </c>
      <c r="E654" s="4">
        <v>45656826</v>
      </c>
      <c r="F654" s="4">
        <v>47050105</v>
      </c>
    </row>
    <row r="655">
      <c r="A655" s="0" t="s">
        <v>387</v>
      </c>
      <c r="B655" s="3">
        <v>44285</v>
      </c>
      <c r="C655" s="3">
        <v>44287</v>
      </c>
      <c r="D655" s="2">
        <v>3.6354033498</v>
      </c>
      <c r="E655" s="4">
        <v>47050102</v>
      </c>
      <c r="F655" s="4">
        <v>48825091</v>
      </c>
    </row>
    <row r="656">
      <c r="A656" s="0" t="s">
        <v>387</v>
      </c>
      <c r="B656" s="3">
        <v>44194</v>
      </c>
      <c r="C656" s="3">
        <v>44197</v>
      </c>
      <c r="D656" s="2">
        <v>3.1798880107</v>
      </c>
      <c r="E656" s="4">
        <v>48825118</v>
      </c>
      <c r="F656" s="4">
        <v>50428694</v>
      </c>
    </row>
    <row r="657">
      <c r="A657" s="0" t="s">
        <v>387</v>
      </c>
      <c r="B657" s="3">
        <v>44103</v>
      </c>
      <c r="C657" s="3">
        <v>44105</v>
      </c>
      <c r="D657" s="2">
        <v>3.6762895955</v>
      </c>
      <c r="E657" s="4">
        <v>50428669</v>
      </c>
      <c r="F657" s="4">
        <v>52353329</v>
      </c>
    </row>
    <row r="658">
      <c r="A658" s="0" t="s">
        <v>387</v>
      </c>
      <c r="B658" s="3">
        <v>44011</v>
      </c>
      <c r="C658" s="3">
        <v>44013</v>
      </c>
      <c r="D658" s="2">
        <v>2.9529981329</v>
      </c>
      <c r="E658" s="4">
        <v>52353325</v>
      </c>
      <c r="F658" s="4">
        <v>53946360</v>
      </c>
    </row>
    <row r="659">
      <c r="A659" s="0" t="s">
        <v>387</v>
      </c>
      <c r="B659" s="3">
        <v>43920</v>
      </c>
      <c r="C659" s="3">
        <v>43922</v>
      </c>
      <c r="D659" s="2">
        <v>3.8890748621</v>
      </c>
      <c r="E659" s="4">
        <v>53946377</v>
      </c>
      <c r="F659" s="4">
        <v>56129287</v>
      </c>
    </row>
    <row r="660">
      <c r="A660" s="0" t="s">
        <v>387</v>
      </c>
      <c r="B660" s="3">
        <v>43826</v>
      </c>
      <c r="C660" s="3">
        <v>43831</v>
      </c>
      <c r="D660" s="2">
        <v>2.2873337731</v>
      </c>
      <c r="E660" s="4">
        <v>56129295</v>
      </c>
      <c r="F660" s="4">
        <v>57443213</v>
      </c>
    </row>
    <row r="661">
      <c r="A661" s="0" t="s">
        <v>387</v>
      </c>
      <c r="B661" s="3">
        <v>43735</v>
      </c>
      <c r="C661" s="3">
        <v>43739</v>
      </c>
      <c r="D661" s="2">
        <v>12.5005880291</v>
      </c>
      <c r="E661" s="4">
        <v>57443203</v>
      </c>
      <c r="F661" s="4">
        <v>65649816</v>
      </c>
    </row>
    <row r="662">
      <c r="A662" s="0" t="s">
        <v>387</v>
      </c>
      <c r="B662" s="3">
        <v>43643</v>
      </c>
      <c r="C662" s="3">
        <v>43647</v>
      </c>
      <c r="D662" s="2">
        <v>2.6418302014</v>
      </c>
      <c r="E662" s="4">
        <v>65649826</v>
      </c>
      <c r="F662" s="4">
        <v>67431245</v>
      </c>
    </row>
    <row r="663">
      <c r="A663" s="0" t="s">
        <v>387</v>
      </c>
      <c r="B663" s="3">
        <v>43552</v>
      </c>
      <c r="C663" s="3">
        <v>43556</v>
      </c>
      <c r="D663" s="2">
        <v>2.8647136232</v>
      </c>
      <c r="E663" s="4">
        <v>67431241</v>
      </c>
      <c r="F663" s="4">
        <v>69419923</v>
      </c>
    </row>
    <row r="664">
      <c r="A664" s="0" t="s">
        <v>387</v>
      </c>
      <c r="B664" s="3">
        <v>43461</v>
      </c>
      <c r="C664" s="3">
        <v>43466</v>
      </c>
      <c r="D664" s="2">
        <v>2.8031275751</v>
      </c>
      <c r="E664" s="4">
        <v>69419923</v>
      </c>
      <c r="F664" s="4">
        <v>71421972</v>
      </c>
    </row>
    <row r="665">
      <c r="A665" s="0" t="s">
        <v>387</v>
      </c>
      <c r="B665" s="3">
        <v>43370</v>
      </c>
      <c r="C665" s="3">
        <v>43374</v>
      </c>
      <c r="D665" s="2">
        <v>2.6132260737</v>
      </c>
      <c r="E665" s="4">
        <v>71421969</v>
      </c>
      <c r="F665" s="4">
        <v>73338469</v>
      </c>
    </row>
    <row r="666">
      <c r="A666" s="0" t="s">
        <v>387</v>
      </c>
      <c r="B666" s="3">
        <v>43279</v>
      </c>
      <c r="C666" s="3">
        <v>43282</v>
      </c>
      <c r="D666" s="2">
        <v>4.7790972999</v>
      </c>
      <c r="E666" s="4">
        <v>73338467</v>
      </c>
      <c r="F666" s="4">
        <v>77019294</v>
      </c>
    </row>
    <row r="667">
      <c r="A667" s="0" t="s">
        <v>387</v>
      </c>
      <c r="B667" s="3">
        <v>43186</v>
      </c>
      <c r="C667" s="3">
        <v>43191</v>
      </c>
      <c r="D667" s="2">
        <v>2.4341312304</v>
      </c>
      <c r="E667" s="4">
        <v>77019291</v>
      </c>
      <c r="F667" s="4">
        <v>78940814</v>
      </c>
    </row>
    <row r="668">
      <c r="A668" s="0" t="s">
        <v>387</v>
      </c>
      <c r="B668" s="3">
        <v>43097</v>
      </c>
      <c r="C668" s="3">
        <v>43101</v>
      </c>
      <c r="D668" s="2">
        <v>3.807815766</v>
      </c>
      <c r="E668" s="4">
        <v>78940823</v>
      </c>
      <c r="F668" s="4">
        <v>82065735</v>
      </c>
    </row>
    <row r="669">
      <c r="A669" s="0" t="s">
        <v>387</v>
      </c>
      <c r="B669" s="3">
        <v>43006</v>
      </c>
      <c r="C669" s="3">
        <v>43009</v>
      </c>
      <c r="D669" s="2">
        <v>9.1275785324</v>
      </c>
      <c r="E669" s="4">
        <v>82065727</v>
      </c>
      <c r="F669" s="4">
        <v>90308727</v>
      </c>
    </row>
    <row r="670">
      <c r="A670" s="0" t="s">
        <v>387</v>
      </c>
      <c r="B670" s="3">
        <v>42915</v>
      </c>
      <c r="C670" s="3">
        <v>42917</v>
      </c>
      <c r="D670" s="2">
        <v>2.4403419339</v>
      </c>
      <c r="E670" s="4">
        <v>90308716</v>
      </c>
      <c r="F670" s="4">
        <v>92567684</v>
      </c>
    </row>
    <row r="671">
      <c r="A671" s="0" t="s">
        <v>387</v>
      </c>
      <c r="B671" s="3">
        <v>42824</v>
      </c>
      <c r="C671" s="3">
        <v>42826</v>
      </c>
      <c r="D671" s="2">
        <v>2.6465915116</v>
      </c>
      <c r="E671" s="4">
        <v>92567696</v>
      </c>
      <c r="F671" s="4">
        <v>95084186</v>
      </c>
    </row>
    <row r="672">
      <c r="A672" s="0" t="s">
        <v>387</v>
      </c>
      <c r="B672" s="3">
        <v>42733</v>
      </c>
      <c r="C672" s="3">
        <v>42736</v>
      </c>
      <c r="D672" s="2">
        <v>4.6123434878</v>
      </c>
      <c r="E672" s="4">
        <v>95084174</v>
      </c>
      <c r="F672" s="4">
        <v>99681843</v>
      </c>
    </row>
    <row r="673">
      <c r="A673" s="0" t="s">
        <v>387</v>
      </c>
      <c r="B673" s="3">
        <v>42642</v>
      </c>
      <c r="C673" s="3">
        <v>42644</v>
      </c>
      <c r="D673" s="2">
        <v>2.782735052</v>
      </c>
      <c r="E673" s="4">
        <v>99681849</v>
      </c>
      <c r="F673" s="4">
        <v>102535130</v>
      </c>
    </row>
    <row r="674">
      <c r="A674" s="0" t="s">
        <v>387</v>
      </c>
      <c r="B674" s="3">
        <v>42550</v>
      </c>
      <c r="C674" s="3">
        <v>42552</v>
      </c>
      <c r="D674" s="2">
        <v>2.819593761</v>
      </c>
      <c r="E674" s="4">
        <v>102535137</v>
      </c>
      <c r="F674" s="4">
        <v>105510093</v>
      </c>
    </row>
    <row r="675">
      <c r="A675" s="0" t="s">
        <v>387</v>
      </c>
      <c r="B675" s="3">
        <v>42459</v>
      </c>
      <c r="C675" s="3">
        <v>42461</v>
      </c>
      <c r="D675" s="2">
        <v>2.836617744</v>
      </c>
      <c r="E675" s="4">
        <v>105510086</v>
      </c>
      <c r="F675" s="4">
        <v>108590380</v>
      </c>
    </row>
    <row r="676">
      <c r="A676" s="0" t="s">
        <v>387</v>
      </c>
      <c r="B676" s="3">
        <v>42367</v>
      </c>
      <c r="C676" s="3">
        <v>42370</v>
      </c>
      <c r="D676" s="2">
        <v>4.7473466498</v>
      </c>
      <c r="E676" s="4">
        <v>108590389</v>
      </c>
      <c r="F676" s="4">
        <v>114002482</v>
      </c>
    </row>
    <row r="677">
      <c r="A677" s="0" t="s">
        <v>387</v>
      </c>
      <c r="B677" s="3">
        <v>42276</v>
      </c>
      <c r="C677" s="3">
        <v>42278</v>
      </c>
      <c r="D677" s="2">
        <v>3.0386144706</v>
      </c>
      <c r="E677" s="4">
        <v>114002478</v>
      </c>
      <c r="F677" s="4">
        <v>117575133</v>
      </c>
    </row>
    <row r="678">
      <c r="A678" s="0" t="s">
        <v>387</v>
      </c>
      <c r="B678" s="3">
        <v>42146</v>
      </c>
      <c r="C678" s="3">
        <v>42186</v>
      </c>
      <c r="D678" s="2">
        <v>5.384167371</v>
      </c>
      <c r="E678" s="4">
        <v>117575133</v>
      </c>
      <c r="F678" s="4">
        <v>124265812</v>
      </c>
    </row>
    <row r="679">
      <c r="A679" s="0" t="s">
        <v>387</v>
      </c>
      <c r="B679" s="3">
        <v>42055</v>
      </c>
      <c r="C679" s="3">
        <v>42095</v>
      </c>
      <c r="D679" s="2">
        <v>4.4727564009</v>
      </c>
      <c r="E679" s="4">
        <v>124265812</v>
      </c>
      <c r="F679" s="4">
        <v>130084160</v>
      </c>
    </row>
    <row r="680">
      <c r="A680" s="0" t="s">
        <v>387</v>
      </c>
      <c r="B680" s="3">
        <v>41964</v>
      </c>
      <c r="C680" s="3">
        <v>42005</v>
      </c>
      <c r="D680" s="2">
        <v>4.4344152728</v>
      </c>
      <c r="E680" s="4">
        <v>130084160</v>
      </c>
      <c r="F680" s="4">
        <v>136120299</v>
      </c>
    </row>
    <row r="681">
      <c r="A681" s="0" t="s">
        <v>387</v>
      </c>
      <c r="B681" s="3">
        <v>41873</v>
      </c>
      <c r="C681" s="3">
        <v>41913</v>
      </c>
      <c r="D681" s="2">
        <v>3.8381963149</v>
      </c>
      <c r="E681" s="4">
        <v>136120299</v>
      </c>
      <c r="F681" s="4">
        <v>141553396</v>
      </c>
    </row>
    <row r="682">
      <c r="A682" s="0" t="s">
        <v>387</v>
      </c>
      <c r="B682" s="3">
        <v>41782</v>
      </c>
      <c r="C682" s="3">
        <v>41821</v>
      </c>
      <c r="D682" s="2">
        <v>4.7823029194</v>
      </c>
      <c r="E682" s="4">
        <v>141553396</v>
      </c>
      <c r="F682" s="4">
        <v>148662907</v>
      </c>
    </row>
    <row r="683">
      <c r="A683" s="0" t="s">
        <v>389</v>
      </c>
      <c r="B683" s="3">
        <v>45377</v>
      </c>
      <c r="C683" s="3">
        <v>45383</v>
      </c>
      <c r="D683" s="2">
        <v>3.3981562772</v>
      </c>
      <c r="E683" s="4">
        <v>29547405</v>
      </c>
      <c r="F683" s="4">
        <v>30586792</v>
      </c>
    </row>
    <row r="684">
      <c r="A684" s="0" t="s">
        <v>389</v>
      </c>
      <c r="B684" s="3">
        <v>45288</v>
      </c>
      <c r="C684" s="3">
        <v>45292</v>
      </c>
      <c r="D684" s="2">
        <v>3.2472202589</v>
      </c>
      <c r="E684" s="4">
        <v>30586792</v>
      </c>
      <c r="F684" s="4">
        <v>31613347</v>
      </c>
    </row>
    <row r="685">
      <c r="A685" s="0" t="s">
        <v>389</v>
      </c>
      <c r="B685" s="3">
        <v>45197</v>
      </c>
      <c r="C685" s="3">
        <v>45200</v>
      </c>
      <c r="D685" s="2">
        <v>3.9446945277</v>
      </c>
      <c r="E685" s="4">
        <v>31613336</v>
      </c>
      <c r="F685" s="4">
        <v>32911598</v>
      </c>
    </row>
    <row r="686">
      <c r="A686" s="0" t="s">
        <v>389</v>
      </c>
      <c r="B686" s="3">
        <v>45106</v>
      </c>
      <c r="C686" s="3">
        <v>45108</v>
      </c>
      <c r="D686" s="2">
        <v>3.0847238043</v>
      </c>
      <c r="E686" s="4">
        <v>32911605</v>
      </c>
      <c r="F686" s="4">
        <v>33959151</v>
      </c>
    </row>
    <row r="687">
      <c r="A687" s="0" t="s">
        <v>389</v>
      </c>
      <c r="B687" s="3">
        <v>45015</v>
      </c>
      <c r="C687" s="3">
        <v>45017</v>
      </c>
      <c r="D687" s="2">
        <v>2.9435195117</v>
      </c>
      <c r="E687" s="4">
        <v>33959157</v>
      </c>
      <c r="F687" s="4">
        <v>34989067</v>
      </c>
    </row>
    <row r="688">
      <c r="A688" s="0" t="s">
        <v>389</v>
      </c>
      <c r="B688" s="3">
        <v>44924</v>
      </c>
      <c r="C688" s="3">
        <v>44927</v>
      </c>
      <c r="D688" s="2">
        <v>3.1741320236</v>
      </c>
      <c r="E688" s="4">
        <v>34989046</v>
      </c>
      <c r="F688" s="4">
        <v>36136052</v>
      </c>
    </row>
    <row r="689">
      <c r="A689" s="0" t="s">
        <v>389</v>
      </c>
      <c r="B689" s="3">
        <v>44833</v>
      </c>
      <c r="C689" s="3">
        <v>44835</v>
      </c>
      <c r="D689" s="2">
        <v>2.6305285965</v>
      </c>
      <c r="E689" s="4">
        <v>36136063</v>
      </c>
      <c r="F689" s="4">
        <v>37112313</v>
      </c>
    </row>
    <row r="690">
      <c r="A690" s="0" t="s">
        <v>389</v>
      </c>
      <c r="B690" s="3">
        <v>44741</v>
      </c>
      <c r="C690" s="3">
        <v>44743</v>
      </c>
      <c r="D690" s="2">
        <v>2.5322634622</v>
      </c>
      <c r="E690" s="4">
        <v>37112330</v>
      </c>
      <c r="F690" s="4">
        <v>38076528</v>
      </c>
    </row>
    <row r="691">
      <c r="A691" s="0" t="s">
        <v>389</v>
      </c>
      <c r="B691" s="3">
        <v>44650</v>
      </c>
      <c r="C691" s="3">
        <v>44652</v>
      </c>
      <c r="D691" s="2">
        <v>2.4322629431</v>
      </c>
      <c r="E691" s="4">
        <v>38076507</v>
      </c>
      <c r="F691" s="4">
        <v>39025715</v>
      </c>
    </row>
    <row r="692">
      <c r="A692" s="0" t="s">
        <v>389</v>
      </c>
      <c r="B692" s="3">
        <v>44559</v>
      </c>
      <c r="C692" s="3">
        <v>44562</v>
      </c>
      <c r="D692" s="2">
        <v>2.7619454428</v>
      </c>
      <c r="E692" s="4">
        <v>39025726</v>
      </c>
      <c r="F692" s="4">
        <v>40134211</v>
      </c>
    </row>
    <row r="693">
      <c r="A693" s="0" t="s">
        <v>389</v>
      </c>
      <c r="B693" s="3">
        <v>44468</v>
      </c>
      <c r="C693" s="3">
        <v>44470</v>
      </c>
      <c r="D693" s="2">
        <v>2.2694426058</v>
      </c>
      <c r="E693" s="4">
        <v>40134190</v>
      </c>
      <c r="F693" s="4">
        <v>41066163</v>
      </c>
    </row>
    <row r="694">
      <c r="A694" s="0" t="s">
        <v>389</v>
      </c>
      <c r="B694" s="3">
        <v>44376</v>
      </c>
      <c r="C694" s="3">
        <v>44378</v>
      </c>
      <c r="D694" s="2">
        <v>4.4319667038</v>
      </c>
      <c r="E694" s="4">
        <v>41066164</v>
      </c>
      <c r="F694" s="4">
        <v>42970607</v>
      </c>
    </row>
    <row r="695">
      <c r="A695" s="0" t="s">
        <v>389</v>
      </c>
      <c r="B695" s="3">
        <v>44285</v>
      </c>
      <c r="C695" s="3">
        <v>44287</v>
      </c>
      <c r="D695" s="2">
        <v>2.1106854689</v>
      </c>
      <c r="E695" s="4">
        <v>42970630</v>
      </c>
      <c r="F695" s="4">
        <v>43897161</v>
      </c>
    </row>
    <row r="696">
      <c r="A696" s="0" t="s">
        <v>389</v>
      </c>
      <c r="B696" s="3">
        <v>44194</v>
      </c>
      <c r="C696" s="3">
        <v>44197</v>
      </c>
      <c r="D696" s="2">
        <v>4.2036495117</v>
      </c>
      <c r="E696" s="4">
        <v>43897142</v>
      </c>
      <c r="F696" s="4">
        <v>45823397</v>
      </c>
    </row>
    <row r="697">
      <c r="A697" s="0" t="s">
        <v>389</v>
      </c>
      <c r="B697" s="3">
        <v>44103</v>
      </c>
      <c r="C697" s="3">
        <v>44105</v>
      </c>
      <c r="D697" s="2">
        <v>7.6323629513</v>
      </c>
      <c r="E697" s="4">
        <v>45823400</v>
      </c>
      <c r="F697" s="4">
        <v>49609800</v>
      </c>
    </row>
    <row r="698">
      <c r="A698" s="0" t="s">
        <v>389</v>
      </c>
      <c r="B698" s="3">
        <v>44011</v>
      </c>
      <c r="C698" s="3">
        <v>44013</v>
      </c>
      <c r="D698" s="2">
        <v>4.6557861646</v>
      </c>
      <c r="E698" s="4">
        <v>49609795</v>
      </c>
      <c r="F698" s="4">
        <v>52032308</v>
      </c>
    </row>
    <row r="699">
      <c r="A699" s="0" t="s">
        <v>389</v>
      </c>
      <c r="B699" s="3">
        <v>43920</v>
      </c>
      <c r="C699" s="3">
        <v>43922</v>
      </c>
      <c r="D699" s="2">
        <v>4.4239770769</v>
      </c>
      <c r="E699" s="4">
        <v>52032319</v>
      </c>
      <c r="F699" s="4">
        <v>54440766</v>
      </c>
    </row>
    <row r="700">
      <c r="A700" s="0" t="s">
        <v>389</v>
      </c>
      <c r="B700" s="3">
        <v>43826</v>
      </c>
      <c r="C700" s="3">
        <v>43831</v>
      </c>
      <c r="D700" s="2">
        <v>6.4625157466</v>
      </c>
      <c r="E700" s="4">
        <v>54440767</v>
      </c>
      <c r="F700" s="4">
        <v>58202086</v>
      </c>
    </row>
    <row r="701">
      <c r="A701" s="0" t="s">
        <v>389</v>
      </c>
      <c r="B701" s="3">
        <v>43735</v>
      </c>
      <c r="C701" s="3">
        <v>43739</v>
      </c>
      <c r="D701" s="2">
        <v>5.9886713849</v>
      </c>
      <c r="E701" s="4">
        <v>58202077</v>
      </c>
      <c r="F701" s="4">
        <v>61909642</v>
      </c>
    </row>
    <row r="702">
      <c r="A702" s="0" t="s">
        <v>389</v>
      </c>
      <c r="B702" s="3">
        <v>43643</v>
      </c>
      <c r="C702" s="3">
        <v>43647</v>
      </c>
      <c r="D702" s="2">
        <v>3.5897180892</v>
      </c>
      <c r="E702" s="4">
        <v>61909662</v>
      </c>
      <c r="F702" s="4">
        <v>64214792</v>
      </c>
    </row>
    <row r="703">
      <c r="A703" s="0" t="s">
        <v>389</v>
      </c>
      <c r="B703" s="3">
        <v>43552</v>
      </c>
      <c r="C703" s="3">
        <v>43556</v>
      </c>
      <c r="D703" s="2">
        <v>2.9191549086</v>
      </c>
      <c r="E703" s="4">
        <v>64214790</v>
      </c>
      <c r="F703" s="4">
        <v>66145685</v>
      </c>
    </row>
    <row r="704">
      <c r="A704" s="0" t="s">
        <v>389</v>
      </c>
      <c r="B704" s="3">
        <v>43461</v>
      </c>
      <c r="C704" s="3">
        <v>43466</v>
      </c>
      <c r="D704" s="2">
        <v>1.5895758817</v>
      </c>
      <c r="E704" s="4">
        <v>66145673</v>
      </c>
      <c r="F704" s="4">
        <v>67214092</v>
      </c>
    </row>
    <row r="705">
      <c r="A705" s="0" t="s">
        <v>389</v>
      </c>
      <c r="B705" s="3">
        <v>43370</v>
      </c>
      <c r="C705" s="3">
        <v>43374</v>
      </c>
      <c r="D705" s="2">
        <v>2.7736699992</v>
      </c>
      <c r="E705" s="4">
        <v>67214102</v>
      </c>
      <c r="F705" s="4">
        <v>69131584</v>
      </c>
    </row>
    <row r="706">
      <c r="A706" s="0" t="s">
        <v>389</v>
      </c>
      <c r="B706" s="3">
        <v>43279</v>
      </c>
      <c r="C706" s="3">
        <v>43282</v>
      </c>
      <c r="D706" s="2">
        <v>2.024561233</v>
      </c>
      <c r="E706" s="4">
        <v>69131595</v>
      </c>
      <c r="F706" s="4">
        <v>70560128</v>
      </c>
    </row>
    <row r="707">
      <c r="A707" s="0" t="s">
        <v>389</v>
      </c>
      <c r="B707" s="3">
        <v>43186</v>
      </c>
      <c r="C707" s="3">
        <v>43191</v>
      </c>
      <c r="D707" s="2">
        <v>3.2701975936</v>
      </c>
      <c r="E707" s="4">
        <v>70560098</v>
      </c>
      <c r="F707" s="4">
        <v>72945562</v>
      </c>
    </row>
    <row r="708">
      <c r="A708" s="0" t="s">
        <v>389</v>
      </c>
      <c r="B708" s="3">
        <v>43097</v>
      </c>
      <c r="C708" s="3">
        <v>43101</v>
      </c>
      <c r="D708" s="2">
        <v>6.0777956692</v>
      </c>
      <c r="E708" s="4">
        <v>72945576</v>
      </c>
      <c r="F708" s="4">
        <v>77665954</v>
      </c>
    </row>
    <row r="709">
      <c r="A709" s="0" t="s">
        <v>389</v>
      </c>
      <c r="B709" s="3">
        <v>43006</v>
      </c>
      <c r="C709" s="3">
        <v>43009</v>
      </c>
      <c r="D709" s="2">
        <v>2.2099252096</v>
      </c>
      <c r="E709" s="4">
        <v>77665957</v>
      </c>
      <c r="F709" s="4">
        <v>79421104</v>
      </c>
    </row>
    <row r="710">
      <c r="A710" s="0" t="s">
        <v>389</v>
      </c>
      <c r="B710" s="3">
        <v>42915</v>
      </c>
      <c r="C710" s="3">
        <v>42917</v>
      </c>
      <c r="D710" s="2">
        <v>38.530987226</v>
      </c>
      <c r="E710" s="4">
        <v>79421094</v>
      </c>
      <c r="F710" s="4">
        <v>129205091</v>
      </c>
    </row>
    <row r="711">
      <c r="A711" s="0" t="s">
        <v>389</v>
      </c>
      <c r="B711" s="3">
        <v>42824</v>
      </c>
      <c r="C711" s="3">
        <v>42826</v>
      </c>
      <c r="D711" s="2">
        <v>1.7422892764</v>
      </c>
      <c r="E711" s="4">
        <v>129205089</v>
      </c>
      <c r="F711" s="4">
        <v>131496132</v>
      </c>
    </row>
    <row r="712">
      <c r="A712" s="0" t="s">
        <v>389</v>
      </c>
      <c r="B712" s="3">
        <v>42733</v>
      </c>
      <c r="C712" s="3">
        <v>42736</v>
      </c>
      <c r="D712" s="2">
        <v>3.5724668138</v>
      </c>
      <c r="E712" s="4">
        <v>131496122</v>
      </c>
      <c r="F712" s="4">
        <v>136367817</v>
      </c>
    </row>
    <row r="713">
      <c r="A713" s="0" t="s">
        <v>389</v>
      </c>
      <c r="B713" s="3">
        <v>42642</v>
      </c>
      <c r="C713" s="3">
        <v>42644</v>
      </c>
      <c r="D713" s="2">
        <v>6.3105515377</v>
      </c>
      <c r="E713" s="4">
        <v>136367831</v>
      </c>
      <c r="F713" s="4">
        <v>145553030</v>
      </c>
    </row>
    <row r="714">
      <c r="A714" s="0" t="s">
        <v>389</v>
      </c>
      <c r="B714" s="3">
        <v>42550</v>
      </c>
      <c r="C714" s="3">
        <v>42552</v>
      </c>
      <c r="D714" s="2">
        <v>1.8292935251</v>
      </c>
      <c r="E714" s="4">
        <v>145553010</v>
      </c>
      <c r="F714" s="4">
        <v>148265216</v>
      </c>
    </row>
    <row r="715">
      <c r="A715" s="0" t="s">
        <v>389</v>
      </c>
      <c r="B715" s="3">
        <v>42459</v>
      </c>
      <c r="C715" s="3">
        <v>42461</v>
      </c>
      <c r="D715" s="2">
        <v>1.2055441509</v>
      </c>
      <c r="E715" s="4">
        <v>148265256</v>
      </c>
      <c r="F715" s="4">
        <v>150074470</v>
      </c>
    </row>
    <row r="716">
      <c r="A716" s="0" t="s">
        <v>389</v>
      </c>
      <c r="B716" s="3">
        <v>42367</v>
      </c>
      <c r="C716" s="3">
        <v>42370</v>
      </c>
      <c r="D716" s="2">
        <v>2.6284231105</v>
      </c>
      <c r="E716" s="4">
        <v>150074457</v>
      </c>
      <c r="F716" s="4">
        <v>154125528</v>
      </c>
    </row>
    <row r="717">
      <c r="A717" s="0" t="s">
        <v>389</v>
      </c>
      <c r="B717" s="3">
        <v>42276</v>
      </c>
      <c r="C717" s="3">
        <v>42278</v>
      </c>
      <c r="D717" s="2">
        <v>1.7825609995</v>
      </c>
      <c r="E717" s="4">
        <v>154125521</v>
      </c>
      <c r="F717" s="4">
        <v>156922765</v>
      </c>
    </row>
    <row r="718">
      <c r="A718" s="0" t="s">
        <v>389</v>
      </c>
      <c r="B718" s="3">
        <v>42146</v>
      </c>
      <c r="C718" s="3">
        <v>42186</v>
      </c>
      <c r="D718" s="2">
        <v>7.192443597</v>
      </c>
      <c r="E718" s="4">
        <v>156922765</v>
      </c>
      <c r="F718" s="4">
        <v>169084039</v>
      </c>
    </row>
    <row r="719">
      <c r="A719" s="0" t="s">
        <v>389</v>
      </c>
      <c r="B719" s="3">
        <v>42055</v>
      </c>
      <c r="C719" s="3">
        <v>42095</v>
      </c>
      <c r="D719" s="2">
        <v>2.6576185866</v>
      </c>
      <c r="E719" s="4">
        <v>169084039</v>
      </c>
      <c r="F719" s="4">
        <v>173700331</v>
      </c>
    </row>
    <row r="720">
      <c r="A720" s="0" t="s">
        <v>389</v>
      </c>
      <c r="B720" s="3">
        <v>41964</v>
      </c>
      <c r="C720" s="3">
        <v>42005</v>
      </c>
      <c r="D720" s="2">
        <v>4.5445332308</v>
      </c>
      <c r="E720" s="4">
        <v>173700331</v>
      </c>
      <c r="F720" s="4">
        <v>181970019</v>
      </c>
    </row>
    <row r="721">
      <c r="A721" s="0" t="s">
        <v>389</v>
      </c>
      <c r="B721" s="3">
        <v>41873</v>
      </c>
      <c r="C721" s="3">
        <v>41913</v>
      </c>
      <c r="D721" s="2">
        <v>1.9097771754</v>
      </c>
      <c r="E721" s="4">
        <v>181970019</v>
      </c>
      <c r="F721" s="4">
        <v>185512902</v>
      </c>
    </row>
    <row r="722">
      <c r="A722" s="0" t="s">
        <v>389</v>
      </c>
      <c r="B722" s="3">
        <v>41782</v>
      </c>
      <c r="C722" s="3">
        <v>41821</v>
      </c>
      <c r="D722" s="2">
        <v>5.0922541905</v>
      </c>
      <c r="E722" s="4">
        <v>185512902</v>
      </c>
      <c r="F722" s="4">
        <v>195466556</v>
      </c>
    </row>
    <row r="723">
      <c r="A723" s="0" t="s">
        <v>396</v>
      </c>
      <c r="B723" s="3">
        <v>45377</v>
      </c>
      <c r="C723" s="3">
        <v>45383</v>
      </c>
      <c r="D723" s="2">
        <v>4.8001735815</v>
      </c>
      <c r="E723" s="4">
        <v>5498186</v>
      </c>
      <c r="F723" s="4">
        <v>5775416</v>
      </c>
    </row>
    <row r="724">
      <c r="A724" s="0" t="s">
        <v>396</v>
      </c>
      <c r="B724" s="3">
        <v>45288</v>
      </c>
      <c r="C724" s="3">
        <v>45292</v>
      </c>
      <c r="D724" s="2">
        <v>5.2798312338</v>
      </c>
      <c r="E724" s="4">
        <v>5775406</v>
      </c>
      <c r="F724" s="4">
        <v>6097335</v>
      </c>
    </row>
    <row r="725">
      <c r="A725" s="0" t="s">
        <v>396</v>
      </c>
      <c r="B725" s="3">
        <v>45197</v>
      </c>
      <c r="C725" s="3">
        <v>45200</v>
      </c>
      <c r="D725" s="2">
        <v>2.8139525581</v>
      </c>
      <c r="E725" s="4">
        <v>6097336</v>
      </c>
      <c r="F725" s="4">
        <v>6273880</v>
      </c>
    </row>
    <row r="726">
      <c r="A726" s="0" t="s">
        <v>396</v>
      </c>
      <c r="B726" s="3">
        <v>45106</v>
      </c>
      <c r="C726" s="3">
        <v>45108</v>
      </c>
      <c r="D726" s="2">
        <v>2.691130976</v>
      </c>
      <c r="E726" s="4">
        <v>6273893</v>
      </c>
      <c r="F726" s="4">
        <v>6447401</v>
      </c>
    </row>
    <row r="727">
      <c r="A727" s="0" t="s">
        <v>396</v>
      </c>
      <c r="B727" s="3">
        <v>45015</v>
      </c>
      <c r="C727" s="3">
        <v>45017</v>
      </c>
      <c r="D727" s="2">
        <v>3.5957830739</v>
      </c>
      <c r="E727" s="4">
        <v>6447381</v>
      </c>
      <c r="F727" s="4">
        <v>6687862</v>
      </c>
    </row>
    <row r="728">
      <c r="A728" s="0" t="s">
        <v>396</v>
      </c>
      <c r="B728" s="3">
        <v>44924</v>
      </c>
      <c r="C728" s="3">
        <v>44927</v>
      </c>
      <c r="D728" s="2">
        <v>2.495437716</v>
      </c>
      <c r="E728" s="4">
        <v>6687874</v>
      </c>
      <c r="F728" s="4">
        <v>6859037</v>
      </c>
    </row>
    <row r="729">
      <c r="A729" s="0" t="s">
        <v>396</v>
      </c>
      <c r="B729" s="3">
        <v>44833</v>
      </c>
      <c r="C729" s="3">
        <v>44835</v>
      </c>
      <c r="D729" s="2">
        <v>2.3694218838</v>
      </c>
      <c r="E729" s="4">
        <v>6859047</v>
      </c>
      <c r="F729" s="4">
        <v>7025511</v>
      </c>
    </row>
    <row r="730">
      <c r="A730" s="0" t="s">
        <v>396</v>
      </c>
      <c r="B730" s="3">
        <v>44741</v>
      </c>
      <c r="C730" s="3">
        <v>44743</v>
      </c>
      <c r="D730" s="2">
        <v>5.608481729</v>
      </c>
      <c r="E730" s="4">
        <v>7025488</v>
      </c>
      <c r="F730" s="4">
        <v>7442923</v>
      </c>
    </row>
    <row r="731">
      <c r="A731" s="0" t="s">
        <v>396</v>
      </c>
      <c r="B731" s="3">
        <v>44650</v>
      </c>
      <c r="C731" s="3">
        <v>44652</v>
      </c>
      <c r="D731" s="2">
        <v>3.1070914055</v>
      </c>
      <c r="E731" s="4">
        <v>7442915</v>
      </c>
      <c r="F731" s="4">
        <v>7681589</v>
      </c>
    </row>
    <row r="732">
      <c r="A732" s="0" t="s">
        <v>396</v>
      </c>
      <c r="B732" s="3">
        <v>44559</v>
      </c>
      <c r="C732" s="3">
        <v>44562</v>
      </c>
      <c r="D732" s="2">
        <v>2.8078204682</v>
      </c>
      <c r="E732" s="4">
        <v>7681615</v>
      </c>
      <c r="F732" s="4">
        <v>7903532</v>
      </c>
    </row>
    <row r="733">
      <c r="A733" s="0" t="s">
        <v>396</v>
      </c>
      <c r="B733" s="3">
        <v>44468</v>
      </c>
      <c r="C733" s="3">
        <v>44470</v>
      </c>
      <c r="D733" s="2">
        <v>2.6873556397</v>
      </c>
      <c r="E733" s="4">
        <v>7903515</v>
      </c>
      <c r="F733" s="4">
        <v>8121776</v>
      </c>
    </row>
    <row r="734">
      <c r="A734" s="0" t="s">
        <v>396</v>
      </c>
      <c r="B734" s="3">
        <v>44376</v>
      </c>
      <c r="C734" s="3">
        <v>44378</v>
      </c>
      <c r="D734" s="2">
        <v>1.9517854341</v>
      </c>
      <c r="E734" s="4">
        <v>8121766</v>
      </c>
      <c r="F734" s="4">
        <v>8283441</v>
      </c>
    </row>
    <row r="735">
      <c r="A735" s="0" t="s">
        <v>396</v>
      </c>
      <c r="B735" s="3">
        <v>44285</v>
      </c>
      <c r="C735" s="3">
        <v>44287</v>
      </c>
      <c r="D735" s="2">
        <v>1.9633647049</v>
      </c>
      <c r="E735" s="4">
        <v>8283481</v>
      </c>
      <c r="F735" s="4">
        <v>8449373</v>
      </c>
    </row>
    <row r="736">
      <c r="A736" s="0" t="s">
        <v>396</v>
      </c>
      <c r="B736" s="3">
        <v>44194</v>
      </c>
      <c r="C736" s="3">
        <v>44197</v>
      </c>
      <c r="D736" s="2">
        <v>3.9435361299</v>
      </c>
      <c r="E736" s="4">
        <v>8449359</v>
      </c>
      <c r="F736" s="4">
        <v>8796242</v>
      </c>
    </row>
    <row r="737">
      <c r="A737" s="0" t="s">
        <v>396</v>
      </c>
      <c r="B737" s="3">
        <v>44103</v>
      </c>
      <c r="C737" s="3">
        <v>44105</v>
      </c>
      <c r="D737" s="2">
        <v>3.2277237644</v>
      </c>
      <c r="E737" s="4">
        <v>8796237</v>
      </c>
      <c r="F737" s="4">
        <v>9089625</v>
      </c>
    </row>
    <row r="738">
      <c r="A738" s="0" t="s">
        <v>396</v>
      </c>
      <c r="B738" s="3">
        <v>44011</v>
      </c>
      <c r="C738" s="3">
        <v>44013</v>
      </c>
      <c r="D738" s="2">
        <v>4.409559772</v>
      </c>
      <c r="E738" s="4">
        <v>9089629</v>
      </c>
      <c r="F738" s="4">
        <v>9508931</v>
      </c>
    </row>
    <row r="739">
      <c r="A739" s="0" t="s">
        <v>396</v>
      </c>
      <c r="B739" s="3">
        <v>43920</v>
      </c>
      <c r="C739" s="3">
        <v>43922</v>
      </c>
      <c r="D739" s="2">
        <v>1.634328506</v>
      </c>
      <c r="E739" s="4">
        <v>9508917</v>
      </c>
      <c r="F739" s="4">
        <v>9666906</v>
      </c>
    </row>
    <row r="740">
      <c r="A740" s="0" t="s">
        <v>396</v>
      </c>
      <c r="B740" s="3">
        <v>43826</v>
      </c>
      <c r="C740" s="3">
        <v>43831</v>
      </c>
      <c r="D740" s="2">
        <v>7.9022966725</v>
      </c>
      <c r="E740" s="4">
        <v>9666912</v>
      </c>
      <c r="F740" s="4">
        <v>10496366</v>
      </c>
    </row>
    <row r="741">
      <c r="A741" s="0" t="s">
        <v>396</v>
      </c>
      <c r="B741" s="3">
        <v>43735</v>
      </c>
      <c r="C741" s="3">
        <v>43739</v>
      </c>
      <c r="D741" s="2">
        <v>2.0570507093</v>
      </c>
      <c r="E741" s="4">
        <v>10496349</v>
      </c>
      <c r="F741" s="4">
        <v>10716799</v>
      </c>
    </row>
    <row r="742">
      <c r="A742" s="0" t="s">
        <v>396</v>
      </c>
      <c r="B742" s="3">
        <v>43643</v>
      </c>
      <c r="C742" s="3">
        <v>43647</v>
      </c>
      <c r="D742" s="2">
        <v>1.4786337594</v>
      </c>
      <c r="E742" s="4">
        <v>10716836</v>
      </c>
      <c r="F742" s="4">
        <v>10877677</v>
      </c>
    </row>
    <row r="743">
      <c r="A743" s="0" t="s">
        <v>396</v>
      </c>
      <c r="B743" s="3">
        <v>43552</v>
      </c>
      <c r="C743" s="3">
        <v>43556</v>
      </c>
      <c r="D743" s="2">
        <v>5.577259652</v>
      </c>
      <c r="E743" s="4">
        <v>10877664</v>
      </c>
      <c r="F743" s="4">
        <v>11520174</v>
      </c>
    </row>
    <row r="744">
      <c r="A744" s="0" t="s">
        <v>396</v>
      </c>
      <c r="B744" s="3">
        <v>43461</v>
      </c>
      <c r="C744" s="3">
        <v>43466</v>
      </c>
      <c r="D744" s="2">
        <v>11.9689033848</v>
      </c>
      <c r="E744" s="4">
        <v>11520163</v>
      </c>
      <c r="F744" s="4">
        <v>13086470</v>
      </c>
    </row>
    <row r="745">
      <c r="A745" s="0" t="s">
        <v>396</v>
      </c>
      <c r="B745" s="3">
        <v>43370</v>
      </c>
      <c r="C745" s="3">
        <v>43374</v>
      </c>
      <c r="D745" s="2">
        <v>2.6860045056</v>
      </c>
      <c r="E745" s="4">
        <v>13086464</v>
      </c>
      <c r="F745" s="4">
        <v>13447669</v>
      </c>
    </row>
    <row r="746">
      <c r="A746" s="0" t="s">
        <v>396</v>
      </c>
      <c r="B746" s="3">
        <v>43279</v>
      </c>
      <c r="C746" s="3">
        <v>43282</v>
      </c>
      <c r="D746" s="2">
        <v>7.2727609461</v>
      </c>
      <c r="E746" s="4">
        <v>13447677</v>
      </c>
      <c r="F746" s="4">
        <v>14502402</v>
      </c>
    </row>
    <row r="747">
      <c r="A747" s="0" t="s">
        <v>396</v>
      </c>
      <c r="B747" s="3">
        <v>43186</v>
      </c>
      <c r="C747" s="3">
        <v>43191</v>
      </c>
      <c r="D747" s="2">
        <v>9.5038243435</v>
      </c>
      <c r="E747" s="4">
        <v>14502404</v>
      </c>
      <c r="F747" s="4">
        <v>16025433</v>
      </c>
    </row>
    <row r="748">
      <c r="A748" s="0" t="s">
        <v>396</v>
      </c>
      <c r="B748" s="3">
        <v>43097</v>
      </c>
      <c r="C748" s="3">
        <v>43101</v>
      </c>
      <c r="D748" s="2">
        <v>6.1346772352</v>
      </c>
      <c r="E748" s="4">
        <v>16025436</v>
      </c>
      <c r="F748" s="4">
        <v>17072797</v>
      </c>
    </row>
    <row r="749">
      <c r="A749" s="0" t="s">
        <v>396</v>
      </c>
      <c r="B749" s="3">
        <v>43006</v>
      </c>
      <c r="C749" s="3">
        <v>43009</v>
      </c>
      <c r="D749" s="2">
        <v>6.8884834074</v>
      </c>
      <c r="E749" s="4">
        <v>17072788</v>
      </c>
      <c r="F749" s="4">
        <v>18335850</v>
      </c>
    </row>
    <row r="750">
      <c r="A750" s="0" t="s">
        <v>396</v>
      </c>
      <c r="B750" s="3">
        <v>42915</v>
      </c>
      <c r="C750" s="3">
        <v>42917</v>
      </c>
      <c r="D750" s="2">
        <v>2.9497374385</v>
      </c>
      <c r="E750" s="4">
        <v>18335841</v>
      </c>
      <c r="F750" s="4">
        <v>18893139</v>
      </c>
    </row>
    <row r="751">
      <c r="A751" s="0" t="s">
        <v>396</v>
      </c>
      <c r="B751" s="3">
        <v>42824</v>
      </c>
      <c r="C751" s="3">
        <v>42826</v>
      </c>
      <c r="D751" s="2">
        <v>2.4649721064</v>
      </c>
      <c r="E751" s="4">
        <v>18893164</v>
      </c>
      <c r="F751" s="4">
        <v>19370645</v>
      </c>
    </row>
    <row r="752">
      <c r="A752" s="0" t="s">
        <v>396</v>
      </c>
      <c r="B752" s="3">
        <v>42733</v>
      </c>
      <c r="C752" s="3">
        <v>42736</v>
      </c>
      <c r="D752" s="2">
        <v>1.0817621776</v>
      </c>
      <c r="E752" s="4">
        <v>19370657</v>
      </c>
      <c r="F752" s="4">
        <v>19582493</v>
      </c>
    </row>
    <row r="753">
      <c r="A753" s="0" t="s">
        <v>396</v>
      </c>
      <c r="B753" s="3">
        <v>42642</v>
      </c>
      <c r="C753" s="3">
        <v>42644</v>
      </c>
      <c r="D753" s="2">
        <v>4.9626608309</v>
      </c>
      <c r="E753" s="4">
        <v>19582477</v>
      </c>
      <c r="F753" s="4">
        <v>20605035</v>
      </c>
    </row>
    <row r="754">
      <c r="A754" s="0" t="s">
        <v>396</v>
      </c>
      <c r="B754" s="3">
        <v>42550</v>
      </c>
      <c r="C754" s="3">
        <v>42552</v>
      </c>
      <c r="D754" s="2">
        <v>2.5734473172</v>
      </c>
      <c r="E754" s="4">
        <v>20605030</v>
      </c>
      <c r="F754" s="4">
        <v>21149296</v>
      </c>
    </row>
    <row r="755">
      <c r="A755" s="0" t="s">
        <v>396</v>
      </c>
      <c r="B755" s="3">
        <v>42459</v>
      </c>
      <c r="C755" s="3">
        <v>42461</v>
      </c>
      <c r="D755" s="2">
        <v>7.5692410054</v>
      </c>
      <c r="E755" s="4">
        <v>21149289</v>
      </c>
      <c r="F755" s="4">
        <v>22881224</v>
      </c>
    </row>
    <row r="756">
      <c r="A756" s="0" t="s">
        <v>396</v>
      </c>
      <c r="B756" s="3">
        <v>42367</v>
      </c>
      <c r="C756" s="3">
        <v>42370</v>
      </c>
      <c r="D756" s="2">
        <v>4.1293160698</v>
      </c>
      <c r="E756" s="4">
        <v>22881227</v>
      </c>
      <c r="F756" s="4">
        <v>23866761</v>
      </c>
    </row>
    <row r="757">
      <c r="A757" s="0" t="s">
        <v>396</v>
      </c>
      <c r="B757" s="3">
        <v>42276</v>
      </c>
      <c r="C757" s="3">
        <v>42278</v>
      </c>
      <c r="D757" s="2">
        <v>0.942884364</v>
      </c>
      <c r="E757" s="4">
        <v>23866763</v>
      </c>
      <c r="F757" s="4">
        <v>24093941</v>
      </c>
    </row>
    <row r="758">
      <c r="A758" s="0" t="s">
        <v>396</v>
      </c>
      <c r="B758" s="3">
        <v>42146</v>
      </c>
      <c r="C758" s="3">
        <v>42186</v>
      </c>
      <c r="D758" s="2">
        <v>12.2139441706</v>
      </c>
      <c r="E758" s="4">
        <v>24093941</v>
      </c>
      <c r="F758" s="4">
        <v>27446205</v>
      </c>
    </row>
    <row r="759">
      <c r="A759" s="0" t="s">
        <v>396</v>
      </c>
      <c r="B759" s="3">
        <v>42055</v>
      </c>
      <c r="C759" s="3">
        <v>42095</v>
      </c>
      <c r="D759" s="2">
        <v>4.0703177808</v>
      </c>
      <c r="E759" s="4">
        <v>27446204</v>
      </c>
      <c r="F759" s="4">
        <v>28610753</v>
      </c>
    </row>
    <row r="760">
      <c r="A760" s="0" t="s">
        <v>396</v>
      </c>
      <c r="B760" s="3">
        <v>41964</v>
      </c>
      <c r="C760" s="3">
        <v>42005</v>
      </c>
      <c r="D760" s="2">
        <v>9.1648807088</v>
      </c>
      <c r="E760" s="4">
        <v>28610754</v>
      </c>
      <c r="F760" s="4">
        <v>31497458</v>
      </c>
    </row>
    <row r="761">
      <c r="A761" s="0" t="s">
        <v>396</v>
      </c>
      <c r="B761" s="3">
        <v>41873</v>
      </c>
      <c r="C761" s="3">
        <v>41913</v>
      </c>
      <c r="D761" s="2">
        <v>10.454181396</v>
      </c>
      <c r="E761" s="4">
        <v>31497458</v>
      </c>
      <c r="F761" s="4">
        <v>35174683</v>
      </c>
    </row>
    <row r="762">
      <c r="A762" s="0" t="s">
        <v>396</v>
      </c>
      <c r="B762" s="3">
        <v>41782</v>
      </c>
      <c r="C762" s="3">
        <v>41821</v>
      </c>
      <c r="D762" s="2">
        <v>1.1873468585</v>
      </c>
      <c r="E762" s="4">
        <v>35174683</v>
      </c>
      <c r="F762" s="4">
        <v>35597347</v>
      </c>
    </row>
    <row r="763">
      <c r="A763" s="0" t="s">
        <v>402</v>
      </c>
      <c r="B763" s="3">
        <v>45377</v>
      </c>
      <c r="C763" s="3">
        <v>45383</v>
      </c>
      <c r="D763" s="2">
        <v>2.9823884641</v>
      </c>
      <c r="E763" s="4">
        <v>774055</v>
      </c>
      <c r="F763" s="4">
        <v>797850</v>
      </c>
    </row>
    <row r="764">
      <c r="A764" s="0" t="s">
        <v>402</v>
      </c>
      <c r="B764" s="3">
        <v>45288</v>
      </c>
      <c r="C764" s="3">
        <v>45292</v>
      </c>
      <c r="D764" s="2">
        <v>2.8408472698</v>
      </c>
      <c r="E764" s="4">
        <v>797870</v>
      </c>
      <c r="F764" s="4">
        <v>821199</v>
      </c>
    </row>
    <row r="765">
      <c r="A765" s="0" t="s">
        <v>402</v>
      </c>
      <c r="B765" s="3">
        <v>45197</v>
      </c>
      <c r="C765" s="3">
        <v>45200</v>
      </c>
      <c r="D765" s="2">
        <v>2.7096757806</v>
      </c>
      <c r="E765" s="4">
        <v>821178</v>
      </c>
      <c r="F765" s="4">
        <v>844049</v>
      </c>
    </row>
    <row r="766">
      <c r="A766" s="0" t="s">
        <v>402</v>
      </c>
      <c r="B766" s="3">
        <v>45106</v>
      </c>
      <c r="C766" s="3">
        <v>45108</v>
      </c>
      <c r="D766" s="2">
        <v>2.5877999708</v>
      </c>
      <c r="E766" s="4">
        <v>844066</v>
      </c>
      <c r="F766" s="4">
        <v>866489</v>
      </c>
    </row>
    <row r="767">
      <c r="A767" s="0" t="s">
        <v>402</v>
      </c>
      <c r="B767" s="3">
        <v>45015</v>
      </c>
      <c r="C767" s="3">
        <v>45017</v>
      </c>
      <c r="D767" s="2">
        <v>10.9345642169</v>
      </c>
      <c r="E767" s="4">
        <v>866490</v>
      </c>
      <c r="F767" s="4">
        <v>972869</v>
      </c>
    </row>
    <row r="768">
      <c r="A768" s="0" t="s">
        <v>402</v>
      </c>
      <c r="B768" s="3">
        <v>44924</v>
      </c>
      <c r="C768" s="3">
        <v>44927</v>
      </c>
      <c r="D768" s="2">
        <v>2.3614020278</v>
      </c>
      <c r="E768" s="4">
        <v>972871</v>
      </c>
      <c r="F768" s="4">
        <v>996400</v>
      </c>
    </row>
    <row r="769">
      <c r="A769" s="0" t="s">
        <v>402</v>
      </c>
      <c r="B769" s="3">
        <v>44833</v>
      </c>
      <c r="C769" s="3">
        <v>44835</v>
      </c>
      <c r="D769" s="2">
        <v>2.2627159851</v>
      </c>
      <c r="E769" s="4">
        <v>996415</v>
      </c>
      <c r="F769" s="4">
        <v>1019483</v>
      </c>
    </row>
    <row r="770">
      <c r="A770" s="0" t="s">
        <v>402</v>
      </c>
      <c r="B770" s="3">
        <v>44741</v>
      </c>
      <c r="C770" s="3">
        <v>44743</v>
      </c>
      <c r="D770" s="2">
        <v>2.1702067163</v>
      </c>
      <c r="E770" s="4">
        <v>1019452</v>
      </c>
      <c r="F770" s="4">
        <v>1042067</v>
      </c>
    </row>
    <row r="771">
      <c r="A771" s="0" t="s">
        <v>402</v>
      </c>
      <c r="B771" s="3">
        <v>44650</v>
      </c>
      <c r="C771" s="3">
        <v>44652</v>
      </c>
      <c r="D771" s="2">
        <v>2.0833263057</v>
      </c>
      <c r="E771" s="4">
        <v>1042088</v>
      </c>
      <c r="F771" s="4">
        <v>1064260</v>
      </c>
    </row>
    <row r="772">
      <c r="A772" s="0" t="s">
        <v>402</v>
      </c>
      <c r="B772" s="3">
        <v>44559</v>
      </c>
      <c r="C772" s="3">
        <v>44562</v>
      </c>
      <c r="D772" s="2">
        <v>2.0015947704</v>
      </c>
      <c r="E772" s="4">
        <v>1064247</v>
      </c>
      <c r="F772" s="4">
        <v>1085984</v>
      </c>
    </row>
    <row r="773">
      <c r="A773" s="0" t="s">
        <v>402</v>
      </c>
      <c r="B773" s="3">
        <v>44468</v>
      </c>
      <c r="C773" s="3">
        <v>44470</v>
      </c>
      <c r="D773" s="2">
        <v>1.9245814518</v>
      </c>
      <c r="E773" s="4">
        <v>1085995</v>
      </c>
      <c r="F773" s="4">
        <v>1107306</v>
      </c>
    </row>
    <row r="774">
      <c r="A774" s="0" t="s">
        <v>402</v>
      </c>
      <c r="B774" s="3">
        <v>44376</v>
      </c>
      <c r="C774" s="3">
        <v>44378</v>
      </c>
      <c r="D774" s="2">
        <v>1.8519002742</v>
      </c>
      <c r="E774" s="4">
        <v>1107299</v>
      </c>
      <c r="F774" s="4">
        <v>1128192</v>
      </c>
    </row>
    <row r="775">
      <c r="A775" s="0" t="s">
        <v>402</v>
      </c>
      <c r="B775" s="3">
        <v>44285</v>
      </c>
      <c r="C775" s="3">
        <v>44287</v>
      </c>
      <c r="D775" s="2">
        <v>1.7832132656</v>
      </c>
      <c r="E775" s="4">
        <v>1128174</v>
      </c>
      <c r="F775" s="4">
        <v>1148657</v>
      </c>
    </row>
    <row r="776">
      <c r="A776" s="0" t="s">
        <v>402</v>
      </c>
      <c r="B776" s="3">
        <v>44194</v>
      </c>
      <c r="C776" s="3">
        <v>44197</v>
      </c>
      <c r="D776" s="2">
        <v>1.7182099947</v>
      </c>
      <c r="E776" s="4">
        <v>1148692</v>
      </c>
      <c r="F776" s="4">
        <v>1168774</v>
      </c>
    </row>
    <row r="777">
      <c r="A777" s="0" t="s">
        <v>402</v>
      </c>
      <c r="B777" s="3">
        <v>44103</v>
      </c>
      <c r="C777" s="3">
        <v>44105</v>
      </c>
      <c r="D777" s="2">
        <v>1.6566135195</v>
      </c>
      <c r="E777" s="4">
        <v>1168761</v>
      </c>
      <c r="F777" s="4">
        <v>1188449</v>
      </c>
    </row>
    <row r="778">
      <c r="A778" s="0" t="s">
        <v>402</v>
      </c>
      <c r="B778" s="3">
        <v>44011</v>
      </c>
      <c r="C778" s="3">
        <v>44013</v>
      </c>
      <c r="D778" s="2">
        <v>1.5981742513</v>
      </c>
      <c r="E778" s="4">
        <v>1188451</v>
      </c>
      <c r="F778" s="4">
        <v>1207753</v>
      </c>
    </row>
    <row r="779">
      <c r="A779" s="0" t="s">
        <v>402</v>
      </c>
      <c r="B779" s="3">
        <v>43920</v>
      </c>
      <c r="C779" s="3">
        <v>43922</v>
      </c>
      <c r="D779" s="2">
        <v>1.5426662459</v>
      </c>
      <c r="E779" s="4">
        <v>1207720</v>
      </c>
      <c r="F779" s="4">
        <v>1226643</v>
      </c>
    </row>
    <row r="780">
      <c r="A780" s="0" t="s">
        <v>402</v>
      </c>
      <c r="B780" s="3">
        <v>43826</v>
      </c>
      <c r="C780" s="3">
        <v>43831</v>
      </c>
      <c r="D780" s="2">
        <v>1.4898851688</v>
      </c>
      <c r="E780" s="4">
        <v>1226645</v>
      </c>
      <c r="F780" s="4">
        <v>1245197</v>
      </c>
    </row>
    <row r="781">
      <c r="A781" s="0" t="s">
        <v>402</v>
      </c>
      <c r="B781" s="3">
        <v>43735</v>
      </c>
      <c r="C781" s="3">
        <v>43739</v>
      </c>
      <c r="D781" s="2">
        <v>4.8046696953</v>
      </c>
      <c r="E781" s="4">
        <v>1245213</v>
      </c>
      <c r="F781" s="4">
        <v>1308061</v>
      </c>
    </row>
    <row r="782">
      <c r="A782" s="0" t="s">
        <v>402</v>
      </c>
      <c r="B782" s="3">
        <v>43643</v>
      </c>
      <c r="C782" s="3">
        <v>43647</v>
      </c>
      <c r="D782" s="2">
        <v>1.3906915934</v>
      </c>
      <c r="E782" s="4">
        <v>1308086</v>
      </c>
      <c r="F782" s="4">
        <v>1326534</v>
      </c>
    </row>
    <row r="783">
      <c r="A783" s="0" t="s">
        <v>402</v>
      </c>
      <c r="B783" s="3">
        <v>43552</v>
      </c>
      <c r="C783" s="3">
        <v>43556</v>
      </c>
      <c r="D783" s="2">
        <v>1.3450832534</v>
      </c>
      <c r="E783" s="4">
        <v>1326515</v>
      </c>
      <c r="F783" s="4">
        <v>1344601</v>
      </c>
    </row>
    <row r="784">
      <c r="A784" s="0" t="s">
        <v>402</v>
      </c>
      <c r="B784" s="3">
        <v>43461</v>
      </c>
      <c r="C784" s="3">
        <v>43466</v>
      </c>
      <c r="D784" s="2">
        <v>1.301545365</v>
      </c>
      <c r="E784" s="4">
        <v>1344573</v>
      </c>
      <c r="F784" s="4">
        <v>1362304</v>
      </c>
    </row>
    <row r="785">
      <c r="A785" s="0" t="s">
        <v>402</v>
      </c>
      <c r="B785" s="3">
        <v>43370</v>
      </c>
      <c r="C785" s="3">
        <v>43374</v>
      </c>
      <c r="D785" s="2">
        <v>1.2599479594</v>
      </c>
      <c r="E785" s="4">
        <v>1362356</v>
      </c>
      <c r="F785" s="4">
        <v>1379740</v>
      </c>
    </row>
    <row r="786">
      <c r="A786" s="0" t="s">
        <v>402</v>
      </c>
      <c r="B786" s="3">
        <v>43279</v>
      </c>
      <c r="C786" s="3">
        <v>43282</v>
      </c>
      <c r="D786" s="2">
        <v>1.22017156</v>
      </c>
      <c r="E786" s="4">
        <v>1379728</v>
      </c>
      <c r="F786" s="4">
        <v>1396771</v>
      </c>
    </row>
    <row r="787">
      <c r="A787" s="0" t="s">
        <v>402</v>
      </c>
      <c r="B787" s="3">
        <v>43186</v>
      </c>
      <c r="C787" s="3">
        <v>43191</v>
      </c>
      <c r="D787" s="2">
        <v>1.1821060207</v>
      </c>
      <c r="E787" s="4">
        <v>1396785</v>
      </c>
      <c r="F787" s="4">
        <v>1413494</v>
      </c>
    </row>
    <row r="788">
      <c r="A788" s="0" t="s">
        <v>402</v>
      </c>
      <c r="B788" s="3">
        <v>43097</v>
      </c>
      <c r="C788" s="3">
        <v>43101</v>
      </c>
      <c r="D788" s="2">
        <v>1.1456489771</v>
      </c>
      <c r="E788" s="4">
        <v>1413464</v>
      </c>
      <c r="F788" s="4">
        <v>1429845</v>
      </c>
    </row>
    <row r="789">
      <c r="A789" s="0" t="s">
        <v>402</v>
      </c>
      <c r="B789" s="3">
        <v>43006</v>
      </c>
      <c r="C789" s="3">
        <v>43009</v>
      </c>
      <c r="D789" s="2">
        <v>1.1107111635</v>
      </c>
      <c r="E789" s="4">
        <v>1429860</v>
      </c>
      <c r="F789" s="4">
        <v>1445920</v>
      </c>
    </row>
    <row r="790">
      <c r="A790" s="0" t="s">
        <v>402</v>
      </c>
      <c r="B790" s="3">
        <v>42915</v>
      </c>
      <c r="C790" s="3">
        <v>42917</v>
      </c>
      <c r="D790" s="2">
        <v>1.0772024902</v>
      </c>
      <c r="E790" s="4">
        <v>1445911</v>
      </c>
      <c r="F790" s="4">
        <v>1461656</v>
      </c>
    </row>
    <row r="791">
      <c r="A791" s="0" t="s">
        <v>402</v>
      </c>
      <c r="B791" s="3">
        <v>42824</v>
      </c>
      <c r="C791" s="3">
        <v>42826</v>
      </c>
      <c r="D791" s="2">
        <v>1.045044057</v>
      </c>
      <c r="E791" s="4">
        <v>1461631</v>
      </c>
      <c r="F791" s="4">
        <v>1477067</v>
      </c>
    </row>
    <row r="792">
      <c r="A792" s="0" t="s">
        <v>402</v>
      </c>
      <c r="B792" s="3">
        <v>42733</v>
      </c>
      <c r="C792" s="3">
        <v>42736</v>
      </c>
      <c r="D792" s="2">
        <v>1.0141631867</v>
      </c>
      <c r="E792" s="4">
        <v>1477131</v>
      </c>
      <c r="F792" s="4">
        <v>1492265</v>
      </c>
    </row>
    <row r="793">
      <c r="A793" s="0" t="s">
        <v>402</v>
      </c>
      <c r="B793" s="3">
        <v>42642</v>
      </c>
      <c r="C793" s="3">
        <v>42644</v>
      </c>
      <c r="D793" s="2">
        <v>0.9844882548</v>
      </c>
      <c r="E793" s="4">
        <v>1492240</v>
      </c>
      <c r="F793" s="4">
        <v>1507077</v>
      </c>
    </row>
    <row r="794">
      <c r="A794" s="0" t="s">
        <v>402</v>
      </c>
      <c r="B794" s="3">
        <v>42550</v>
      </c>
      <c r="C794" s="3">
        <v>42552</v>
      </c>
      <c r="D794" s="2">
        <v>0.9559577675</v>
      </c>
      <c r="E794" s="4">
        <v>1507069</v>
      </c>
      <c r="F794" s="4">
        <v>1521615</v>
      </c>
    </row>
    <row r="795">
      <c r="A795" s="0" t="s">
        <v>402</v>
      </c>
      <c r="B795" s="3">
        <v>42459</v>
      </c>
      <c r="C795" s="3">
        <v>42461</v>
      </c>
      <c r="D795" s="2">
        <v>0.9285110035</v>
      </c>
      <c r="E795" s="4">
        <v>1521639</v>
      </c>
      <c r="F795" s="4">
        <v>1535900</v>
      </c>
    </row>
    <row r="796">
      <c r="A796" s="0" t="s">
        <v>402</v>
      </c>
      <c r="B796" s="3">
        <v>42367</v>
      </c>
      <c r="C796" s="3">
        <v>42370</v>
      </c>
      <c r="D796" s="2">
        <v>0.9020932388</v>
      </c>
      <c r="E796" s="4">
        <v>1535859</v>
      </c>
      <c r="F796" s="4">
        <v>1549840</v>
      </c>
    </row>
    <row r="797">
      <c r="A797" s="0" t="s">
        <v>402</v>
      </c>
      <c r="B797" s="3">
        <v>42276</v>
      </c>
      <c r="C797" s="3">
        <v>42278</v>
      </c>
      <c r="D797" s="2">
        <v>0.8766544671</v>
      </c>
      <c r="E797" s="4">
        <v>1549851</v>
      </c>
      <c r="F797" s="4">
        <v>1563558</v>
      </c>
    </row>
    <row r="798">
      <c r="A798" s="0" t="s">
        <v>402</v>
      </c>
      <c r="B798" s="3">
        <v>42146</v>
      </c>
      <c r="C798" s="3">
        <v>42186</v>
      </c>
      <c r="D798" s="2">
        <v>0.8521390925</v>
      </c>
      <c r="E798" s="4">
        <v>1563558</v>
      </c>
      <c r="F798" s="4">
        <v>1576996</v>
      </c>
    </row>
    <row r="799">
      <c r="A799" s="0" t="s">
        <v>402</v>
      </c>
      <c r="B799" s="3">
        <v>42055</v>
      </c>
      <c r="C799" s="3">
        <v>42095</v>
      </c>
      <c r="D799" s="2">
        <v>5.0526671218</v>
      </c>
      <c r="E799" s="4">
        <v>1576996</v>
      </c>
      <c r="F799" s="4">
        <v>1660917</v>
      </c>
    </row>
    <row r="800">
      <c r="A800" s="0" t="s">
        <v>402</v>
      </c>
      <c r="B800" s="3">
        <v>41964</v>
      </c>
      <c r="C800" s="3">
        <v>42005</v>
      </c>
      <c r="D800" s="2">
        <v>10.1867192294</v>
      </c>
      <c r="E800" s="4">
        <v>1660917</v>
      </c>
      <c r="F800" s="4">
        <v>1849300</v>
      </c>
    </row>
    <row r="801">
      <c r="A801" s="0" t="s">
        <v>402</v>
      </c>
      <c r="B801" s="3">
        <v>41873</v>
      </c>
      <c r="C801" s="3">
        <v>41913</v>
      </c>
      <c r="D801" s="2">
        <v>0.7891185625</v>
      </c>
      <c r="E801" s="4">
        <v>1849300</v>
      </c>
      <c r="F801" s="4">
        <v>1864009</v>
      </c>
    </row>
    <row r="802">
      <c r="A802" s="0" t="s">
        <v>402</v>
      </c>
      <c r="B802" s="3">
        <v>41782</v>
      </c>
      <c r="C802" s="3">
        <v>41821</v>
      </c>
      <c r="D802" s="2">
        <v>0.7677066566</v>
      </c>
      <c r="E802" s="4">
        <v>1864009</v>
      </c>
      <c r="F802" s="4">
        <v>1878430</v>
      </c>
    </row>
    <row r="803">
      <c r="A803" s="0" t="s">
        <v>377</v>
      </c>
      <c r="B803" s="3">
        <v>45377</v>
      </c>
      <c r="C803" s="3">
        <v>45383</v>
      </c>
      <c r="D803" s="2">
        <v>44.1656717837</v>
      </c>
      <c r="E803" s="4">
        <v>153114</v>
      </c>
      <c r="F803" s="4">
        <v>274229</v>
      </c>
    </row>
    <row r="804">
      <c r="A804" s="0" t="s">
        <v>377</v>
      </c>
      <c r="B804" s="3">
        <v>45288</v>
      </c>
      <c r="C804" s="3">
        <v>45292</v>
      </c>
      <c r="D804" s="2">
        <v>35.0109902355</v>
      </c>
      <c r="E804" s="4">
        <v>274229</v>
      </c>
      <c r="F804" s="4">
        <v>421962</v>
      </c>
    </row>
    <row r="805">
      <c r="A805" s="0" t="s">
        <v>377</v>
      </c>
      <c r="B805" s="3">
        <v>45197</v>
      </c>
      <c r="C805" s="3">
        <v>45200</v>
      </c>
      <c r="D805" s="2">
        <v>37.5808153698</v>
      </c>
      <c r="E805" s="4">
        <v>421961</v>
      </c>
      <c r="F805" s="4">
        <v>676012</v>
      </c>
    </row>
    <row r="806">
      <c r="A806" s="0" t="s">
        <v>377</v>
      </c>
      <c r="B806" s="3">
        <v>45106</v>
      </c>
      <c r="C806" s="3">
        <v>45108</v>
      </c>
      <c r="D806" s="2">
        <v>36.8077555226</v>
      </c>
      <c r="E806" s="4">
        <v>676011</v>
      </c>
      <c r="F806" s="4">
        <v>1069769</v>
      </c>
    </row>
    <row r="807">
      <c r="A807" s="0" t="s">
        <v>377</v>
      </c>
      <c r="B807" s="3">
        <v>45015</v>
      </c>
      <c r="C807" s="3">
        <v>45017</v>
      </c>
      <c r="D807" s="2">
        <v>33.8919716348</v>
      </c>
      <c r="E807" s="4">
        <v>1069770</v>
      </c>
      <c r="F807" s="4">
        <v>1618215</v>
      </c>
    </row>
    <row r="808">
      <c r="A808" s="0" t="s">
        <v>377</v>
      </c>
      <c r="B808" s="3">
        <v>44924</v>
      </c>
      <c r="C808" s="3">
        <v>44927</v>
      </c>
      <c r="D808" s="2">
        <v>37.6108428896</v>
      </c>
      <c r="E808" s="4">
        <v>1618215</v>
      </c>
      <c r="F808" s="4">
        <v>2593744</v>
      </c>
    </row>
    <row r="809">
      <c r="A809" s="0" t="s">
        <v>377</v>
      </c>
      <c r="B809" s="3">
        <v>44833</v>
      </c>
      <c r="C809" s="3">
        <v>44835</v>
      </c>
      <c r="D809" s="2">
        <v>28.1194302633</v>
      </c>
      <c r="E809" s="4">
        <v>2593742</v>
      </c>
      <c r="F809" s="4">
        <v>3608405</v>
      </c>
    </row>
    <row r="810">
      <c r="A810" s="0" t="s">
        <v>377</v>
      </c>
      <c r="B810" s="3">
        <v>44741</v>
      </c>
      <c r="C810" s="3">
        <v>44743</v>
      </c>
      <c r="D810" s="2">
        <v>23.3235263955</v>
      </c>
      <c r="E810" s="4">
        <v>3608407</v>
      </c>
      <c r="F810" s="4">
        <v>4706016</v>
      </c>
    </row>
    <row r="811">
      <c r="A811" s="0" t="s">
        <v>377</v>
      </c>
      <c r="B811" s="3">
        <v>44650</v>
      </c>
      <c r="C811" s="3">
        <v>44652</v>
      </c>
      <c r="D811" s="2">
        <v>19.3481743052</v>
      </c>
      <c r="E811" s="4">
        <v>4706013</v>
      </c>
      <c r="F811" s="4">
        <v>5834974</v>
      </c>
    </row>
    <row r="812">
      <c r="A812" s="0" t="s">
        <v>377</v>
      </c>
      <c r="B812" s="3">
        <v>44559</v>
      </c>
      <c r="C812" s="3">
        <v>44562</v>
      </c>
      <c r="D812" s="2">
        <v>16.4066135299</v>
      </c>
      <c r="E812" s="4">
        <v>5834978</v>
      </c>
      <c r="F812" s="4">
        <v>6980191</v>
      </c>
    </row>
    <row r="813">
      <c r="A813" s="0" t="s">
        <v>377</v>
      </c>
      <c r="B813" s="3">
        <v>44468</v>
      </c>
      <c r="C813" s="3">
        <v>44470</v>
      </c>
      <c r="D813" s="2">
        <v>16.4423467334</v>
      </c>
      <c r="E813" s="4">
        <v>6980190</v>
      </c>
      <c r="F813" s="4">
        <v>8353741</v>
      </c>
    </row>
    <row r="814">
      <c r="A814" s="0" t="s">
        <v>377</v>
      </c>
      <c r="B814" s="3">
        <v>44376</v>
      </c>
      <c r="C814" s="3">
        <v>44378</v>
      </c>
      <c r="D814" s="2">
        <v>15.8923726967</v>
      </c>
      <c r="E814" s="4">
        <v>8353742</v>
      </c>
      <c r="F814" s="4">
        <v>9932205</v>
      </c>
    </row>
    <row r="815">
      <c r="A815" s="0" t="s">
        <v>377</v>
      </c>
      <c r="B815" s="3">
        <v>44285</v>
      </c>
      <c r="C815" s="3">
        <v>44287</v>
      </c>
      <c r="D815" s="2">
        <v>18.8062487542</v>
      </c>
      <c r="E815" s="4">
        <v>9932205</v>
      </c>
      <c r="F815" s="4">
        <v>12232721</v>
      </c>
    </row>
    <row r="816">
      <c r="A816" s="0" t="s">
        <v>377</v>
      </c>
      <c r="B816" s="3">
        <v>44194</v>
      </c>
      <c r="C816" s="3">
        <v>44197</v>
      </c>
      <c r="D816" s="2">
        <v>15.7478459093</v>
      </c>
      <c r="E816" s="4">
        <v>12232721</v>
      </c>
      <c r="F816" s="4">
        <v>14519179</v>
      </c>
    </row>
    <row r="817">
      <c r="A817" s="0" t="s">
        <v>377</v>
      </c>
      <c r="B817" s="3">
        <v>44103</v>
      </c>
      <c r="C817" s="3">
        <v>44105</v>
      </c>
      <c r="D817" s="2">
        <v>11.6786286199</v>
      </c>
      <c r="E817" s="4">
        <v>14519175</v>
      </c>
      <c r="F817" s="4">
        <v>16439028</v>
      </c>
    </row>
    <row r="818">
      <c r="A818" s="0" t="s">
        <v>377</v>
      </c>
      <c r="B818" s="3">
        <v>44011</v>
      </c>
      <c r="C818" s="3">
        <v>44013</v>
      </c>
      <c r="D818" s="2">
        <v>10.7221716743</v>
      </c>
      <c r="E818" s="4">
        <v>16439031</v>
      </c>
      <c r="F818" s="4">
        <v>18413341</v>
      </c>
    </row>
    <row r="819">
      <c r="A819" s="0" t="s">
        <v>377</v>
      </c>
      <c r="B819" s="3">
        <v>43920</v>
      </c>
      <c r="C819" s="3">
        <v>43922</v>
      </c>
      <c r="D819" s="2">
        <v>8.8819854908</v>
      </c>
      <c r="E819" s="4">
        <v>18413337</v>
      </c>
      <c r="F819" s="4">
        <v>20208229</v>
      </c>
    </row>
    <row r="820">
      <c r="A820" s="0" t="s">
        <v>377</v>
      </c>
      <c r="B820" s="3">
        <v>43826</v>
      </c>
      <c r="C820" s="3">
        <v>43831</v>
      </c>
      <c r="D820" s="2">
        <v>12.6950320986</v>
      </c>
      <c r="E820" s="4">
        <v>20208233</v>
      </c>
      <c r="F820" s="4">
        <v>23146716</v>
      </c>
    </row>
    <row r="821">
      <c r="A821" s="0" t="s">
        <v>377</v>
      </c>
      <c r="B821" s="3">
        <v>43735</v>
      </c>
      <c r="C821" s="3">
        <v>43739</v>
      </c>
      <c r="D821" s="2">
        <v>10.4022765731</v>
      </c>
      <c r="E821" s="4">
        <v>23146718</v>
      </c>
      <c r="F821" s="4">
        <v>25834047</v>
      </c>
    </row>
    <row r="822">
      <c r="A822" s="0" t="s">
        <v>377</v>
      </c>
      <c r="B822" s="3">
        <v>43643</v>
      </c>
      <c r="C822" s="3">
        <v>43647</v>
      </c>
      <c r="D822" s="2">
        <v>8.4497711589</v>
      </c>
      <c r="E822" s="4">
        <v>25834040</v>
      </c>
      <c r="F822" s="4">
        <v>28218433</v>
      </c>
    </row>
    <row r="823">
      <c r="A823" s="0" t="s">
        <v>377</v>
      </c>
      <c r="B823" s="3">
        <v>43552</v>
      </c>
      <c r="C823" s="3">
        <v>43556</v>
      </c>
      <c r="D823" s="2">
        <v>8.0661651014</v>
      </c>
      <c r="E823" s="4">
        <v>28218437</v>
      </c>
      <c r="F823" s="4">
        <v>30694289</v>
      </c>
    </row>
    <row r="824">
      <c r="A824" s="0" t="s">
        <v>377</v>
      </c>
      <c r="B824" s="3">
        <v>43461</v>
      </c>
      <c r="C824" s="3">
        <v>43466</v>
      </c>
      <c r="D824" s="2">
        <v>8.2728664922</v>
      </c>
      <c r="E824" s="4">
        <v>30694292</v>
      </c>
      <c r="F824" s="4">
        <v>33462609</v>
      </c>
    </row>
    <row r="825">
      <c r="A825" s="0" t="s">
        <v>377</v>
      </c>
      <c r="B825" s="3">
        <v>43370</v>
      </c>
      <c r="C825" s="3">
        <v>43374</v>
      </c>
      <c r="D825" s="2">
        <v>8.7833236094</v>
      </c>
      <c r="E825" s="4">
        <v>33462606</v>
      </c>
      <c r="F825" s="4">
        <v>36684746</v>
      </c>
    </row>
    <row r="826">
      <c r="A826" s="0" t="s">
        <v>377</v>
      </c>
      <c r="B826" s="3">
        <v>43279</v>
      </c>
      <c r="C826" s="3">
        <v>43282</v>
      </c>
      <c r="D826" s="2">
        <v>4.9429892923</v>
      </c>
      <c r="E826" s="4">
        <v>36684739</v>
      </c>
      <c r="F826" s="4">
        <v>38592355</v>
      </c>
    </row>
    <row r="827">
      <c r="A827" s="0" t="s">
        <v>377</v>
      </c>
      <c r="B827" s="3">
        <v>43186</v>
      </c>
      <c r="C827" s="3">
        <v>43191</v>
      </c>
      <c r="D827" s="2">
        <v>7.6243970998</v>
      </c>
      <c r="E827" s="4">
        <v>38592357</v>
      </c>
      <c r="F827" s="4">
        <v>41777651</v>
      </c>
    </row>
    <row r="828">
      <c r="A828" s="0" t="s">
        <v>377</v>
      </c>
      <c r="B828" s="3">
        <v>43097</v>
      </c>
      <c r="C828" s="3">
        <v>43101</v>
      </c>
      <c r="D828" s="2">
        <v>8.141352797</v>
      </c>
      <c r="E828" s="4">
        <v>41777660</v>
      </c>
      <c r="F828" s="4">
        <v>45480378</v>
      </c>
    </row>
    <row r="829">
      <c r="A829" s="0" t="s">
        <v>377</v>
      </c>
      <c r="B829" s="3">
        <v>43006</v>
      </c>
      <c r="C829" s="3">
        <v>43009</v>
      </c>
      <c r="D829" s="2">
        <v>7.1187498012</v>
      </c>
      <c r="E829" s="4">
        <v>45480376</v>
      </c>
      <c r="F829" s="4">
        <v>48966154</v>
      </c>
    </row>
    <row r="830">
      <c r="A830" s="0" t="s">
        <v>377</v>
      </c>
      <c r="B830" s="3">
        <v>42915</v>
      </c>
      <c r="C830" s="3">
        <v>42917</v>
      </c>
      <c r="D830" s="2">
        <v>8.2682787603</v>
      </c>
      <c r="E830" s="4">
        <v>48966146</v>
      </c>
      <c r="F830" s="4">
        <v>53379731</v>
      </c>
    </row>
    <row r="831">
      <c r="A831" s="0" t="s">
        <v>377</v>
      </c>
      <c r="B831" s="3">
        <v>42824</v>
      </c>
      <c r="C831" s="3">
        <v>42826</v>
      </c>
      <c r="D831" s="2">
        <v>7.1286047691</v>
      </c>
      <c r="E831" s="4">
        <v>53379742</v>
      </c>
      <c r="F831" s="4">
        <v>57477054</v>
      </c>
    </row>
    <row r="832">
      <c r="A832" s="0" t="s">
        <v>377</v>
      </c>
      <c r="B832" s="3">
        <v>42733</v>
      </c>
      <c r="C832" s="3">
        <v>42736</v>
      </c>
      <c r="D832" s="2">
        <v>16.7027035882</v>
      </c>
      <c r="E832" s="4">
        <v>57477047</v>
      </c>
      <c r="F832" s="4">
        <v>69002296</v>
      </c>
    </row>
    <row r="833">
      <c r="A833" s="0" t="s">
        <v>377</v>
      </c>
      <c r="B833" s="3">
        <v>42642</v>
      </c>
      <c r="C833" s="3">
        <v>42644</v>
      </c>
      <c r="D833" s="2">
        <v>7.3991457412</v>
      </c>
      <c r="E833" s="4">
        <v>69002297</v>
      </c>
      <c r="F833" s="4">
        <v>74515832</v>
      </c>
    </row>
    <row r="834">
      <c r="A834" s="0" t="s">
        <v>377</v>
      </c>
      <c r="B834" s="3">
        <v>42550</v>
      </c>
      <c r="C834" s="3">
        <v>42552</v>
      </c>
      <c r="D834" s="2">
        <v>8.3251164138</v>
      </c>
      <c r="E834" s="4">
        <v>74515827</v>
      </c>
      <c r="F834" s="4">
        <v>81282707</v>
      </c>
    </row>
    <row r="835">
      <c r="A835" s="0" t="s">
        <v>377</v>
      </c>
      <c r="B835" s="3">
        <v>42459</v>
      </c>
      <c r="C835" s="3">
        <v>42461</v>
      </c>
      <c r="D835" s="2">
        <v>3.8187716565</v>
      </c>
      <c r="E835" s="4">
        <v>81282708</v>
      </c>
      <c r="F835" s="4">
        <v>84509950</v>
      </c>
    </row>
    <row r="836">
      <c r="A836" s="0" t="s">
        <v>377</v>
      </c>
      <c r="B836" s="3">
        <v>42367</v>
      </c>
      <c r="C836" s="3">
        <v>42370</v>
      </c>
      <c r="D836" s="2">
        <v>7.1301060235</v>
      </c>
      <c r="E836" s="4">
        <v>84509956</v>
      </c>
      <c r="F836" s="4">
        <v>90998226</v>
      </c>
    </row>
    <row r="837">
      <c r="A837" s="0" t="s">
        <v>377</v>
      </c>
      <c r="B837" s="3">
        <v>42276</v>
      </c>
      <c r="C837" s="3">
        <v>42278</v>
      </c>
      <c r="D837" s="2">
        <v>6.6088155798</v>
      </c>
      <c r="E837" s="4">
        <v>90998224</v>
      </c>
      <c r="F837" s="4">
        <v>97437702</v>
      </c>
    </row>
    <row r="838">
      <c r="A838" s="0" t="s">
        <v>377</v>
      </c>
      <c r="B838" s="3">
        <v>42146</v>
      </c>
      <c r="C838" s="3">
        <v>42186</v>
      </c>
      <c r="D838" s="2">
        <v>9.4786659673</v>
      </c>
      <c r="E838" s="4">
        <v>97437702</v>
      </c>
      <c r="F838" s="4">
        <v>107640594</v>
      </c>
    </row>
    <row r="839">
      <c r="A839" s="0" t="s">
        <v>377</v>
      </c>
      <c r="B839" s="3">
        <v>42055</v>
      </c>
      <c r="C839" s="3">
        <v>42095</v>
      </c>
      <c r="D839" s="2">
        <v>10.2799053217</v>
      </c>
      <c r="E839" s="4">
        <v>107640593</v>
      </c>
      <c r="F839" s="4">
        <v>119973785</v>
      </c>
    </row>
    <row r="840">
      <c r="A840" s="0" t="s">
        <v>377</v>
      </c>
      <c r="B840" s="3">
        <v>41964</v>
      </c>
      <c r="C840" s="3">
        <v>42005</v>
      </c>
      <c r="D840" s="2">
        <v>16.2927233941</v>
      </c>
      <c r="E840" s="4">
        <v>119973786</v>
      </c>
      <c r="F840" s="4">
        <v>143325396</v>
      </c>
    </row>
    <row r="841">
      <c r="A841" s="0" t="s">
        <v>377</v>
      </c>
      <c r="B841" s="3">
        <v>41873</v>
      </c>
      <c r="C841" s="3">
        <v>41913</v>
      </c>
      <c r="D841" s="2">
        <v>15.2174650292</v>
      </c>
      <c r="E841" s="4">
        <v>143325396</v>
      </c>
      <c r="F841" s="4">
        <v>169050614</v>
      </c>
    </row>
    <row r="842">
      <c r="A842" s="0" t="s">
        <v>377</v>
      </c>
      <c r="B842" s="3">
        <v>41782</v>
      </c>
      <c r="C842" s="3">
        <v>41821</v>
      </c>
      <c r="D842" s="2">
        <v>12.4670526813</v>
      </c>
      <c r="E842" s="4">
        <v>169050614</v>
      </c>
      <c r="F842" s="4">
        <v>193127981</v>
      </c>
    </row>
    <row r="843">
      <c r="A843" s="0" t="s">
        <v>347</v>
      </c>
      <c r="B843" s="3">
        <v>45377</v>
      </c>
      <c r="C843" s="3">
        <v>45383</v>
      </c>
      <c r="D843" s="2">
        <v>4.5237732612</v>
      </c>
      <c r="E843" s="4">
        <v>67671682</v>
      </c>
      <c r="F843" s="4">
        <v>70878044</v>
      </c>
    </row>
    <row r="844">
      <c r="A844" s="0" t="s">
        <v>347</v>
      </c>
      <c r="B844" s="3">
        <v>45288</v>
      </c>
      <c r="C844" s="3">
        <v>45292</v>
      </c>
      <c r="D844" s="2">
        <v>6.3510348379</v>
      </c>
      <c r="E844" s="4">
        <v>70878047</v>
      </c>
      <c r="F844" s="4">
        <v>75684816</v>
      </c>
    </row>
    <row r="845">
      <c r="A845" s="0" t="s">
        <v>347</v>
      </c>
      <c r="B845" s="3">
        <v>45197</v>
      </c>
      <c r="C845" s="3">
        <v>45200</v>
      </c>
      <c r="D845" s="2">
        <v>3.4930223006</v>
      </c>
      <c r="E845" s="4">
        <v>75684803</v>
      </c>
      <c r="F845" s="4">
        <v>78424177</v>
      </c>
    </row>
    <row r="846">
      <c r="A846" s="0" t="s">
        <v>347</v>
      </c>
      <c r="B846" s="3">
        <v>45106</v>
      </c>
      <c r="C846" s="3">
        <v>45108</v>
      </c>
      <c r="D846" s="2">
        <v>3.1238852947</v>
      </c>
      <c r="E846" s="4">
        <v>78424187</v>
      </c>
      <c r="F846" s="4">
        <v>80953068</v>
      </c>
    </row>
    <row r="847">
      <c r="A847" s="0" t="s">
        <v>347</v>
      </c>
      <c r="B847" s="3">
        <v>45015</v>
      </c>
      <c r="C847" s="3">
        <v>45017</v>
      </c>
      <c r="D847" s="2">
        <v>3.4190427103</v>
      </c>
      <c r="E847" s="4">
        <v>80953068</v>
      </c>
      <c r="F847" s="4">
        <v>83818871</v>
      </c>
    </row>
    <row r="848">
      <c r="A848" s="0" t="s">
        <v>347</v>
      </c>
      <c r="B848" s="3">
        <v>44924</v>
      </c>
      <c r="C848" s="3">
        <v>44927</v>
      </c>
      <c r="D848" s="2">
        <v>5.7332257857</v>
      </c>
      <c r="E848" s="4">
        <v>83818869</v>
      </c>
      <c r="F848" s="4">
        <v>88916662</v>
      </c>
    </row>
    <row r="849">
      <c r="A849" s="0" t="s">
        <v>347</v>
      </c>
      <c r="B849" s="3">
        <v>44833</v>
      </c>
      <c r="C849" s="3">
        <v>44835</v>
      </c>
      <c r="D849" s="2">
        <v>4.013313812</v>
      </c>
      <c r="E849" s="4">
        <v>88916663</v>
      </c>
      <c r="F849" s="4">
        <v>92634371</v>
      </c>
    </row>
    <row r="850">
      <c r="A850" s="0" t="s">
        <v>347</v>
      </c>
      <c r="B850" s="3">
        <v>44741</v>
      </c>
      <c r="C850" s="3">
        <v>44743</v>
      </c>
      <c r="D850" s="2">
        <v>5.2238014484</v>
      </c>
      <c r="E850" s="4">
        <v>92634374</v>
      </c>
      <c r="F850" s="4">
        <v>97740124</v>
      </c>
    </row>
    <row r="851">
      <c r="A851" s="0" t="s">
        <v>347</v>
      </c>
      <c r="B851" s="3">
        <v>44650</v>
      </c>
      <c r="C851" s="3">
        <v>44652</v>
      </c>
      <c r="D851" s="2">
        <v>7.5471454145</v>
      </c>
      <c r="E851" s="4">
        <v>97740127</v>
      </c>
      <c r="F851" s="4">
        <v>105718885</v>
      </c>
    </row>
    <row r="852">
      <c r="A852" s="0" t="s">
        <v>347</v>
      </c>
      <c r="B852" s="3">
        <v>44559</v>
      </c>
      <c r="C852" s="3">
        <v>44562</v>
      </c>
      <c r="D852" s="2">
        <v>4.9372773407</v>
      </c>
      <c r="E852" s="4">
        <v>105718886</v>
      </c>
      <c r="F852" s="4">
        <v>111209613</v>
      </c>
    </row>
    <row r="853">
      <c r="A853" s="0" t="s">
        <v>347</v>
      </c>
      <c r="B853" s="3">
        <v>44468</v>
      </c>
      <c r="C853" s="3">
        <v>44470</v>
      </c>
      <c r="D853" s="2">
        <v>5.2409706702</v>
      </c>
      <c r="E853" s="4">
        <v>111209609</v>
      </c>
      <c r="F853" s="4">
        <v>117360435</v>
      </c>
    </row>
    <row r="854">
      <c r="A854" s="0" t="s">
        <v>347</v>
      </c>
      <c r="B854" s="3">
        <v>44376</v>
      </c>
      <c r="C854" s="3">
        <v>44378</v>
      </c>
      <c r="D854" s="2">
        <v>6.297254068</v>
      </c>
      <c r="E854" s="4">
        <v>117360432</v>
      </c>
      <c r="F854" s="4">
        <v>125247591</v>
      </c>
    </row>
    <row r="855">
      <c r="A855" s="0" t="s">
        <v>347</v>
      </c>
      <c r="B855" s="3">
        <v>44285</v>
      </c>
      <c r="C855" s="3">
        <v>44287</v>
      </c>
      <c r="D855" s="2">
        <v>8.2281476671</v>
      </c>
      <c r="E855" s="4">
        <v>125247593</v>
      </c>
      <c r="F855" s="4">
        <v>136477133</v>
      </c>
    </row>
    <row r="856">
      <c r="A856" s="0" t="s">
        <v>347</v>
      </c>
      <c r="B856" s="3">
        <v>44194</v>
      </c>
      <c r="C856" s="3">
        <v>44197</v>
      </c>
      <c r="D856" s="2">
        <v>4.1907933731</v>
      </c>
      <c r="E856" s="4">
        <v>136477125</v>
      </c>
      <c r="F856" s="4">
        <v>142446775</v>
      </c>
    </row>
    <row r="857">
      <c r="A857" s="0" t="s">
        <v>347</v>
      </c>
      <c r="B857" s="3">
        <v>44103</v>
      </c>
      <c r="C857" s="3">
        <v>44105</v>
      </c>
      <c r="D857" s="2">
        <v>5.8426915863</v>
      </c>
      <c r="E857" s="4">
        <v>142446787</v>
      </c>
      <c r="F857" s="4">
        <v>151285959</v>
      </c>
    </row>
    <row r="858">
      <c r="A858" s="0" t="s">
        <v>347</v>
      </c>
      <c r="B858" s="3">
        <v>44011</v>
      </c>
      <c r="C858" s="3">
        <v>44013</v>
      </c>
      <c r="D858" s="2">
        <v>9.30793192</v>
      </c>
      <c r="E858" s="4">
        <v>151285960</v>
      </c>
      <c r="F858" s="4">
        <v>166812780</v>
      </c>
    </row>
    <row r="859">
      <c r="A859" s="0" t="s">
        <v>347</v>
      </c>
      <c r="B859" s="3">
        <v>43920</v>
      </c>
      <c r="C859" s="3">
        <v>43922</v>
      </c>
      <c r="D859" s="2">
        <v>5.319697755</v>
      </c>
      <c r="E859" s="4">
        <v>166812784</v>
      </c>
      <c r="F859" s="4">
        <v>176185310</v>
      </c>
    </row>
    <row r="860">
      <c r="A860" s="0" t="s">
        <v>347</v>
      </c>
      <c r="B860" s="3">
        <v>43826</v>
      </c>
      <c r="C860" s="3">
        <v>43831</v>
      </c>
      <c r="D860" s="2">
        <v>6.6006775913</v>
      </c>
      <c r="E860" s="4">
        <v>176185295</v>
      </c>
      <c r="F860" s="4">
        <v>188636588</v>
      </c>
    </row>
    <row r="861">
      <c r="A861" s="0" t="s">
        <v>347</v>
      </c>
      <c r="B861" s="3">
        <v>43735</v>
      </c>
      <c r="C861" s="3">
        <v>43739</v>
      </c>
      <c r="D861" s="2">
        <v>6.9164448478</v>
      </c>
      <c r="E861" s="4">
        <v>188636590</v>
      </c>
      <c r="F861" s="4">
        <v>202652971</v>
      </c>
    </row>
    <row r="862">
      <c r="A862" s="0" t="s">
        <v>347</v>
      </c>
      <c r="B862" s="3">
        <v>43643</v>
      </c>
      <c r="C862" s="3">
        <v>43647</v>
      </c>
      <c r="D862" s="2">
        <v>3.171459584</v>
      </c>
      <c r="E862" s="4">
        <v>202652978</v>
      </c>
      <c r="F862" s="4">
        <v>209290543</v>
      </c>
    </row>
    <row r="863">
      <c r="A863" s="0" t="s">
        <v>347</v>
      </c>
      <c r="B863" s="3">
        <v>43552</v>
      </c>
      <c r="C863" s="3">
        <v>43556</v>
      </c>
      <c r="D863" s="2">
        <v>3.6598999567</v>
      </c>
      <c r="E863" s="4">
        <v>209290532</v>
      </c>
      <c r="F863" s="4">
        <v>217241348</v>
      </c>
    </row>
    <row r="864">
      <c r="A864" s="0" t="s">
        <v>347</v>
      </c>
      <c r="B864" s="3">
        <v>43461</v>
      </c>
      <c r="C864" s="3">
        <v>43466</v>
      </c>
      <c r="D864" s="2">
        <v>6.7950977355</v>
      </c>
      <c r="E864" s="4">
        <v>217241358</v>
      </c>
      <c r="F864" s="4">
        <v>233079326</v>
      </c>
    </row>
    <row r="865">
      <c r="A865" s="0" t="s">
        <v>347</v>
      </c>
      <c r="B865" s="3">
        <v>43370</v>
      </c>
      <c r="C865" s="3">
        <v>43374</v>
      </c>
      <c r="D865" s="2">
        <v>3.4793134933</v>
      </c>
      <c r="E865" s="4">
        <v>233079313</v>
      </c>
      <c r="F865" s="4">
        <v>241481201</v>
      </c>
    </row>
    <row r="866">
      <c r="A866" s="0" t="s">
        <v>347</v>
      </c>
      <c r="B866" s="3">
        <v>43279</v>
      </c>
      <c r="C866" s="3">
        <v>43282</v>
      </c>
      <c r="D866" s="2">
        <v>4.9987754924</v>
      </c>
      <c r="E866" s="4">
        <v>241481210</v>
      </c>
      <c r="F866" s="4">
        <v>254187471</v>
      </c>
    </row>
    <row r="867">
      <c r="A867" s="0" t="s">
        <v>347</v>
      </c>
      <c r="B867" s="3">
        <v>43186</v>
      </c>
      <c r="C867" s="3">
        <v>43191</v>
      </c>
      <c r="D867" s="2">
        <v>3.703729344</v>
      </c>
      <c r="E867" s="4">
        <v>254187485</v>
      </c>
      <c r="F867" s="4">
        <v>263963997</v>
      </c>
    </row>
    <row r="868">
      <c r="A868" s="0" t="s">
        <v>347</v>
      </c>
      <c r="B868" s="3">
        <v>43097</v>
      </c>
      <c r="C868" s="3">
        <v>43101</v>
      </c>
      <c r="D868" s="2">
        <v>4.1290918739</v>
      </c>
      <c r="E868" s="4">
        <v>263963980</v>
      </c>
      <c r="F868" s="4">
        <v>275332721</v>
      </c>
    </row>
    <row r="869">
      <c r="A869" s="0" t="s">
        <v>347</v>
      </c>
      <c r="B869" s="3">
        <v>43006</v>
      </c>
      <c r="C869" s="3">
        <v>43009</v>
      </c>
      <c r="D869" s="2">
        <v>4.6328089966</v>
      </c>
      <c r="E869" s="4">
        <v>275332726</v>
      </c>
      <c r="F869" s="4">
        <v>288708017</v>
      </c>
    </row>
    <row r="870">
      <c r="A870" s="0" t="s">
        <v>347</v>
      </c>
      <c r="B870" s="3">
        <v>42915</v>
      </c>
      <c r="C870" s="3">
        <v>42917</v>
      </c>
      <c r="D870" s="2">
        <v>4.5000683286</v>
      </c>
      <c r="E870" s="4">
        <v>288708017</v>
      </c>
      <c r="F870" s="4">
        <v>302312276</v>
      </c>
    </row>
    <row r="871">
      <c r="A871" s="0" t="s">
        <v>347</v>
      </c>
      <c r="B871" s="3">
        <v>42824</v>
      </c>
      <c r="C871" s="3">
        <v>42826</v>
      </c>
      <c r="D871" s="2">
        <v>4.6304955328</v>
      </c>
      <c r="E871" s="4">
        <v>302312270</v>
      </c>
      <c r="F871" s="4">
        <v>316990501</v>
      </c>
    </row>
    <row r="872">
      <c r="A872" s="0" t="s">
        <v>347</v>
      </c>
      <c r="B872" s="3">
        <v>42733</v>
      </c>
      <c r="C872" s="3">
        <v>42736</v>
      </c>
      <c r="D872" s="2">
        <v>6.4749116641</v>
      </c>
      <c r="E872" s="4">
        <v>316990503</v>
      </c>
      <c r="F872" s="4">
        <v>338936331</v>
      </c>
    </row>
    <row r="873">
      <c r="A873" s="0" t="s">
        <v>347</v>
      </c>
      <c r="B873" s="3">
        <v>42642</v>
      </c>
      <c r="C873" s="3">
        <v>42644</v>
      </c>
      <c r="D873" s="2">
        <v>5.7186587407</v>
      </c>
      <c r="E873" s="4">
        <v>338936341</v>
      </c>
      <c r="F873" s="4">
        <v>359494611</v>
      </c>
    </row>
    <row r="874">
      <c r="A874" s="0" t="s">
        <v>347</v>
      </c>
      <c r="B874" s="3">
        <v>42550</v>
      </c>
      <c r="C874" s="3">
        <v>42552</v>
      </c>
      <c r="D874" s="2">
        <v>3.9537253563</v>
      </c>
      <c r="E874" s="4">
        <v>359494598</v>
      </c>
      <c r="F874" s="4">
        <v>374293120</v>
      </c>
    </row>
    <row r="875">
      <c r="A875" s="0" t="s">
        <v>347</v>
      </c>
      <c r="B875" s="3">
        <v>42459</v>
      </c>
      <c r="C875" s="3">
        <v>42461</v>
      </c>
      <c r="D875" s="2">
        <v>4.220941808</v>
      </c>
      <c r="E875" s="4">
        <v>374293132</v>
      </c>
      <c r="F875" s="4">
        <v>390788069</v>
      </c>
    </row>
    <row r="876">
      <c r="A876" s="0" t="s">
        <v>347</v>
      </c>
      <c r="B876" s="3">
        <v>42367</v>
      </c>
      <c r="C876" s="3">
        <v>42370</v>
      </c>
      <c r="D876" s="2">
        <v>6.4850971985</v>
      </c>
      <c r="E876" s="4">
        <v>390788062</v>
      </c>
      <c r="F876" s="4">
        <v>417888540</v>
      </c>
    </row>
    <row r="877">
      <c r="A877" s="0" t="s">
        <v>347</v>
      </c>
      <c r="B877" s="3">
        <v>42276</v>
      </c>
      <c r="C877" s="3">
        <v>42278</v>
      </c>
      <c r="D877" s="2">
        <v>5.7828358247</v>
      </c>
      <c r="E877" s="4">
        <v>417888545</v>
      </c>
      <c r="F877" s="4">
        <v>443537596</v>
      </c>
    </row>
    <row r="878">
      <c r="A878" s="0" t="s">
        <v>347</v>
      </c>
      <c r="B878" s="3">
        <v>42146</v>
      </c>
      <c r="C878" s="3">
        <v>42186</v>
      </c>
      <c r="D878" s="2">
        <v>13.4014653397</v>
      </c>
      <c r="E878" s="4">
        <v>443537596</v>
      </c>
      <c r="F878" s="4">
        <v>512176791</v>
      </c>
    </row>
    <row r="879">
      <c r="A879" s="0" t="s">
        <v>347</v>
      </c>
      <c r="B879" s="3">
        <v>42055</v>
      </c>
      <c r="C879" s="3">
        <v>42095</v>
      </c>
      <c r="D879" s="2">
        <v>14.6181277182</v>
      </c>
      <c r="E879" s="4">
        <v>512176791</v>
      </c>
      <c r="F879" s="4">
        <v>599865964</v>
      </c>
    </row>
    <row r="880">
      <c r="A880" s="0" t="s">
        <v>347</v>
      </c>
      <c r="B880" s="3">
        <v>41964</v>
      </c>
      <c r="C880" s="3">
        <v>42005</v>
      </c>
      <c r="D880" s="2">
        <v>14.4845561901</v>
      </c>
      <c r="E880" s="4">
        <v>599865965</v>
      </c>
      <c r="F880" s="4">
        <v>701470913</v>
      </c>
    </row>
    <row r="881">
      <c r="A881" s="0" t="s">
        <v>347</v>
      </c>
      <c r="B881" s="3">
        <v>41873</v>
      </c>
      <c r="C881" s="3">
        <v>41913</v>
      </c>
      <c r="D881" s="2">
        <v>10.8773722111</v>
      </c>
      <c r="E881" s="4">
        <v>701470912</v>
      </c>
      <c r="F881" s="4">
        <v>787085087</v>
      </c>
    </row>
    <row r="882">
      <c r="A882" s="0" t="s">
        <v>347</v>
      </c>
      <c r="B882" s="3">
        <v>41782</v>
      </c>
      <c r="C882" s="3">
        <v>41821</v>
      </c>
      <c r="D882" s="2">
        <v>10.0818954034</v>
      </c>
      <c r="E882" s="4">
        <v>787085087</v>
      </c>
      <c r="F882" s="4">
        <v>875335496</v>
      </c>
    </row>
    <row r="883">
      <c r="A883" s="0" t="s">
        <v>369</v>
      </c>
      <c r="B883" s="3">
        <v>45377</v>
      </c>
      <c r="C883" s="3">
        <v>45383</v>
      </c>
      <c r="D883" s="2">
        <v>2.3707150158</v>
      </c>
      <c r="E883" s="4">
        <v>3047174</v>
      </c>
      <c r="F883" s="4">
        <v>3121168</v>
      </c>
    </row>
    <row r="884">
      <c r="A884" s="0" t="s">
        <v>369</v>
      </c>
      <c r="B884" s="3">
        <v>45288</v>
      </c>
      <c r="C884" s="3">
        <v>45292</v>
      </c>
      <c r="D884" s="2">
        <v>6.3580543466</v>
      </c>
      <c r="E884" s="4">
        <v>3121175</v>
      </c>
      <c r="F884" s="4">
        <v>3333095</v>
      </c>
    </row>
    <row r="885">
      <c r="A885" s="0" t="s">
        <v>369</v>
      </c>
      <c r="B885" s="3">
        <v>45197</v>
      </c>
      <c r="C885" s="3">
        <v>45200</v>
      </c>
      <c r="D885" s="2">
        <v>2.1926558585</v>
      </c>
      <c r="E885" s="4">
        <v>3333109</v>
      </c>
      <c r="F885" s="4">
        <v>3407831</v>
      </c>
    </row>
    <row r="886">
      <c r="A886" s="0" t="s">
        <v>369</v>
      </c>
      <c r="B886" s="3">
        <v>45106</v>
      </c>
      <c r="C886" s="3">
        <v>45108</v>
      </c>
      <c r="D886" s="2">
        <v>2.1145723897</v>
      </c>
      <c r="E886" s="4">
        <v>3407842</v>
      </c>
      <c r="F886" s="4">
        <v>3481460</v>
      </c>
    </row>
    <row r="887">
      <c r="A887" s="0" t="s">
        <v>369</v>
      </c>
      <c r="B887" s="3">
        <v>45015</v>
      </c>
      <c r="C887" s="3">
        <v>45017</v>
      </c>
      <c r="D887" s="2">
        <v>2.0408069378</v>
      </c>
      <c r="E887" s="4">
        <v>3481456</v>
      </c>
      <c r="F887" s="4">
        <v>3553986</v>
      </c>
    </row>
    <row r="888">
      <c r="A888" s="0" t="s">
        <v>369</v>
      </c>
      <c r="B888" s="3">
        <v>44924</v>
      </c>
      <c r="C888" s="3">
        <v>44927</v>
      </c>
      <c r="D888" s="2">
        <v>1.9710164093</v>
      </c>
      <c r="E888" s="4">
        <v>3553981</v>
      </c>
      <c r="F888" s="4">
        <v>3625439</v>
      </c>
    </row>
    <row r="889">
      <c r="A889" s="0" t="s">
        <v>369</v>
      </c>
      <c r="B889" s="3">
        <v>44833</v>
      </c>
      <c r="C889" s="3">
        <v>44835</v>
      </c>
      <c r="D889" s="2">
        <v>3.6618600743</v>
      </c>
      <c r="E889" s="4">
        <v>3625420</v>
      </c>
      <c r="F889" s="4">
        <v>3763224</v>
      </c>
    </row>
    <row r="890">
      <c r="A890" s="0" t="s">
        <v>369</v>
      </c>
      <c r="B890" s="3">
        <v>44741</v>
      </c>
      <c r="C890" s="3">
        <v>44743</v>
      </c>
      <c r="D890" s="2">
        <v>1.8397332981</v>
      </c>
      <c r="E890" s="4">
        <v>3763231</v>
      </c>
      <c r="F890" s="4">
        <v>3833762</v>
      </c>
    </row>
    <row r="891">
      <c r="A891" s="0" t="s">
        <v>369</v>
      </c>
      <c r="B891" s="3">
        <v>44650</v>
      </c>
      <c r="C891" s="3">
        <v>44652</v>
      </c>
      <c r="D891" s="2">
        <v>1.7802770886</v>
      </c>
      <c r="E891" s="4">
        <v>3833780</v>
      </c>
      <c r="F891" s="4">
        <v>3903269</v>
      </c>
    </row>
    <row r="892">
      <c r="A892" s="0" t="s">
        <v>369</v>
      </c>
      <c r="B892" s="3">
        <v>44559</v>
      </c>
      <c r="C892" s="3">
        <v>44562</v>
      </c>
      <c r="D892" s="2">
        <v>1.7237340013</v>
      </c>
      <c r="E892" s="4">
        <v>3903264</v>
      </c>
      <c r="F892" s="4">
        <v>3971726</v>
      </c>
    </row>
    <row r="893">
      <c r="A893" s="0" t="s">
        <v>369</v>
      </c>
      <c r="B893" s="3">
        <v>44468</v>
      </c>
      <c r="C893" s="3">
        <v>44470</v>
      </c>
      <c r="D893" s="2">
        <v>1.6699003641</v>
      </c>
      <c r="E893" s="4">
        <v>3971713</v>
      </c>
      <c r="F893" s="4">
        <v>4039163</v>
      </c>
    </row>
    <row r="894">
      <c r="A894" s="0" t="s">
        <v>369</v>
      </c>
      <c r="B894" s="3">
        <v>44376</v>
      </c>
      <c r="C894" s="3">
        <v>44378</v>
      </c>
      <c r="D894" s="2">
        <v>1.6185930311</v>
      </c>
      <c r="E894" s="4">
        <v>4039150</v>
      </c>
      <c r="F894" s="4">
        <v>4105603</v>
      </c>
    </row>
    <row r="895">
      <c r="A895" s="0" t="s">
        <v>369</v>
      </c>
      <c r="B895" s="3">
        <v>44285</v>
      </c>
      <c r="C895" s="3">
        <v>44287</v>
      </c>
      <c r="D895" s="2">
        <v>1.5696414968</v>
      </c>
      <c r="E895" s="4">
        <v>4105609</v>
      </c>
      <c r="F895" s="4">
        <v>4171080</v>
      </c>
    </row>
    <row r="896">
      <c r="A896" s="0" t="s">
        <v>369</v>
      </c>
      <c r="B896" s="3">
        <v>44194</v>
      </c>
      <c r="C896" s="3">
        <v>44197</v>
      </c>
      <c r="D896" s="2">
        <v>11.0273323359</v>
      </c>
      <c r="E896" s="4">
        <v>4171084</v>
      </c>
      <c r="F896" s="4">
        <v>4688051</v>
      </c>
    </row>
    <row r="897">
      <c r="A897" s="0" t="s">
        <v>369</v>
      </c>
      <c r="B897" s="3">
        <v>44103</v>
      </c>
      <c r="C897" s="3">
        <v>44105</v>
      </c>
      <c r="D897" s="2">
        <v>1.4678888898</v>
      </c>
      <c r="E897" s="4">
        <v>4688080</v>
      </c>
      <c r="F897" s="4">
        <v>4757921</v>
      </c>
    </row>
    <row r="898">
      <c r="A898" s="0" t="s">
        <v>369</v>
      </c>
      <c r="B898" s="3">
        <v>44011</v>
      </c>
      <c r="C898" s="3">
        <v>44013</v>
      </c>
      <c r="D898" s="2">
        <v>1.4255790409</v>
      </c>
      <c r="E898" s="4">
        <v>4757862</v>
      </c>
      <c r="F898" s="4">
        <v>4826670</v>
      </c>
    </row>
    <row r="899">
      <c r="A899" s="0" t="s">
        <v>369</v>
      </c>
      <c r="B899" s="3">
        <v>43920</v>
      </c>
      <c r="C899" s="3">
        <v>43922</v>
      </c>
      <c r="D899" s="2">
        <v>10.2022262269</v>
      </c>
      <c r="E899" s="4">
        <v>4826704</v>
      </c>
      <c r="F899" s="4">
        <v>5375082</v>
      </c>
    </row>
    <row r="900">
      <c r="A900" s="0" t="s">
        <v>369</v>
      </c>
      <c r="B900" s="3">
        <v>43826</v>
      </c>
      <c r="C900" s="3">
        <v>43831</v>
      </c>
      <c r="D900" s="2">
        <v>1.3380239495</v>
      </c>
      <c r="E900" s="4">
        <v>5375064</v>
      </c>
      <c r="F900" s="4">
        <v>5447959</v>
      </c>
    </row>
    <row r="901">
      <c r="A901" s="0" t="s">
        <v>369</v>
      </c>
      <c r="B901" s="3">
        <v>43735</v>
      </c>
      <c r="C901" s="3">
        <v>43739</v>
      </c>
      <c r="D901" s="2">
        <v>1.3010982841</v>
      </c>
      <c r="E901" s="4">
        <v>5447980</v>
      </c>
      <c r="F901" s="4">
        <v>5519798</v>
      </c>
    </row>
    <row r="902">
      <c r="A902" s="0" t="s">
        <v>369</v>
      </c>
      <c r="B902" s="3">
        <v>43643</v>
      </c>
      <c r="C902" s="3">
        <v>43647</v>
      </c>
      <c r="D902" s="2">
        <v>3.9286824269</v>
      </c>
      <c r="E902" s="4">
        <v>5519791</v>
      </c>
      <c r="F902" s="4">
        <v>5745514</v>
      </c>
    </row>
    <row r="903">
      <c r="A903" s="0" t="s">
        <v>369</v>
      </c>
      <c r="B903" s="3">
        <v>43552</v>
      </c>
      <c r="C903" s="3">
        <v>43556</v>
      </c>
      <c r="D903" s="2">
        <v>3.1126700406</v>
      </c>
      <c r="E903" s="4">
        <v>5745533</v>
      </c>
      <c r="F903" s="4">
        <v>5930118</v>
      </c>
    </row>
    <row r="904">
      <c r="A904" s="0" t="s">
        <v>369</v>
      </c>
      <c r="B904" s="3">
        <v>43461</v>
      </c>
      <c r="C904" s="3">
        <v>43466</v>
      </c>
      <c r="D904" s="2">
        <v>13.507233214</v>
      </c>
      <c r="E904" s="4">
        <v>5930105</v>
      </c>
      <c r="F904" s="4">
        <v>6856186</v>
      </c>
    </row>
    <row r="905">
      <c r="A905" s="0" t="s">
        <v>369</v>
      </c>
      <c r="B905" s="3">
        <v>43370</v>
      </c>
      <c r="C905" s="3">
        <v>43374</v>
      </c>
      <c r="D905" s="2">
        <v>1.1585368168</v>
      </c>
      <c r="E905" s="4">
        <v>6856146</v>
      </c>
      <c r="F905" s="4">
        <v>6936508</v>
      </c>
    </row>
    <row r="906">
      <c r="A906" s="0" t="s">
        <v>369</v>
      </c>
      <c r="B906" s="3">
        <v>43279</v>
      </c>
      <c r="C906" s="3">
        <v>43282</v>
      </c>
      <c r="D906" s="2">
        <v>5.2152696693</v>
      </c>
      <c r="E906" s="4">
        <v>6936539</v>
      </c>
      <c r="F906" s="4">
        <v>7318203</v>
      </c>
    </row>
    <row r="907">
      <c r="A907" s="0" t="s">
        <v>369</v>
      </c>
      <c r="B907" s="3">
        <v>43186</v>
      </c>
      <c r="C907" s="3">
        <v>43191</v>
      </c>
      <c r="D907" s="2">
        <v>5.4867555906</v>
      </c>
      <c r="E907" s="4">
        <v>7318204</v>
      </c>
      <c r="F907" s="4">
        <v>7743046</v>
      </c>
    </row>
    <row r="908">
      <c r="A908" s="0" t="s">
        <v>369</v>
      </c>
      <c r="B908" s="3">
        <v>43097</v>
      </c>
      <c r="C908" s="3">
        <v>43101</v>
      </c>
      <c r="D908" s="2">
        <v>2.33046678</v>
      </c>
      <c r="E908" s="4">
        <v>7743056</v>
      </c>
      <c r="F908" s="4">
        <v>7927811</v>
      </c>
    </row>
    <row r="909">
      <c r="A909" s="0" t="s">
        <v>369</v>
      </c>
      <c r="B909" s="3">
        <v>43006</v>
      </c>
      <c r="C909" s="3">
        <v>43009</v>
      </c>
      <c r="D909" s="2">
        <v>10.9660504677</v>
      </c>
      <c r="E909" s="4">
        <v>7927809</v>
      </c>
      <c r="F909" s="4">
        <v>8904254</v>
      </c>
    </row>
    <row r="910">
      <c r="A910" s="0" t="s">
        <v>369</v>
      </c>
      <c r="B910" s="3">
        <v>42915</v>
      </c>
      <c r="C910" s="3">
        <v>42917</v>
      </c>
      <c r="D910" s="2">
        <v>1.0262741543</v>
      </c>
      <c r="E910" s="4">
        <v>8904291</v>
      </c>
      <c r="F910" s="4">
        <v>8996621</v>
      </c>
    </row>
    <row r="911">
      <c r="A911" s="0" t="s">
        <v>369</v>
      </c>
      <c r="B911" s="3">
        <v>42824</v>
      </c>
      <c r="C911" s="3">
        <v>42826</v>
      </c>
      <c r="D911" s="2">
        <v>2.6218048811</v>
      </c>
      <c r="E911" s="4">
        <v>8996565</v>
      </c>
      <c r="F911" s="4">
        <v>9238788</v>
      </c>
    </row>
    <row r="912">
      <c r="A912" s="0" t="s">
        <v>369</v>
      </c>
      <c r="B912" s="3">
        <v>42733</v>
      </c>
      <c r="C912" s="3">
        <v>42736</v>
      </c>
      <c r="D912" s="2">
        <v>4.4130939648</v>
      </c>
      <c r="E912" s="4">
        <v>9238810</v>
      </c>
      <c r="F912" s="4">
        <v>9665351</v>
      </c>
    </row>
    <row r="913">
      <c r="A913" s="0" t="s">
        <v>369</v>
      </c>
      <c r="B913" s="3">
        <v>42642</v>
      </c>
      <c r="C913" s="3">
        <v>42644</v>
      </c>
      <c r="D913" s="2">
        <v>0.9509841112</v>
      </c>
      <c r="E913" s="4">
        <v>9665304</v>
      </c>
      <c r="F913" s="4">
        <v>9758102</v>
      </c>
    </row>
    <row r="914">
      <c r="A914" s="0" t="s">
        <v>369</v>
      </c>
      <c r="B914" s="3">
        <v>42550</v>
      </c>
      <c r="C914" s="3">
        <v>42552</v>
      </c>
      <c r="D914" s="2">
        <v>11.9214336371</v>
      </c>
      <c r="E914" s="4">
        <v>9758146</v>
      </c>
      <c r="F914" s="4">
        <v>11078911</v>
      </c>
    </row>
    <row r="915">
      <c r="A915" s="0" t="s">
        <v>369</v>
      </c>
      <c r="B915" s="3">
        <v>42459</v>
      </c>
      <c r="C915" s="3">
        <v>42461</v>
      </c>
      <c r="D915" s="2">
        <v>4.574808952</v>
      </c>
      <c r="E915" s="4">
        <v>11078921</v>
      </c>
      <c r="F915" s="4">
        <v>11610059</v>
      </c>
    </row>
    <row r="916">
      <c r="A916" s="0" t="s">
        <v>369</v>
      </c>
      <c r="B916" s="3">
        <v>42367</v>
      </c>
      <c r="C916" s="3">
        <v>42370</v>
      </c>
      <c r="D916" s="2">
        <v>4.6730428047</v>
      </c>
      <c r="E916" s="4">
        <v>11610056</v>
      </c>
      <c r="F916" s="4">
        <v>12179195</v>
      </c>
    </row>
    <row r="917">
      <c r="A917" s="0" t="s">
        <v>369</v>
      </c>
      <c r="B917" s="3">
        <v>42276</v>
      </c>
      <c r="C917" s="3">
        <v>42278</v>
      </c>
      <c r="D917" s="2">
        <v>11.3106363735</v>
      </c>
      <c r="E917" s="4">
        <v>12179187</v>
      </c>
      <c r="F917" s="4">
        <v>13732410</v>
      </c>
    </row>
    <row r="918">
      <c r="A918" s="0" t="s">
        <v>369</v>
      </c>
      <c r="B918" s="3">
        <v>42146</v>
      </c>
      <c r="C918" s="3">
        <v>42186</v>
      </c>
      <c r="D918" s="2">
        <v>20.682908908</v>
      </c>
      <c r="E918" s="4">
        <v>13732411</v>
      </c>
      <c r="F918" s="4">
        <v>17313306</v>
      </c>
    </row>
    <row r="919">
      <c r="A919" s="0" t="s">
        <v>369</v>
      </c>
      <c r="B919" s="3">
        <v>42055</v>
      </c>
      <c r="C919" s="3">
        <v>42095</v>
      </c>
      <c r="D919" s="2">
        <v>12.4550273261</v>
      </c>
      <c r="E919" s="4">
        <v>17313305</v>
      </c>
      <c r="F919" s="4">
        <v>19776470</v>
      </c>
    </row>
    <row r="920">
      <c r="A920" s="0" t="s">
        <v>369</v>
      </c>
      <c r="B920" s="3">
        <v>41964</v>
      </c>
      <c r="C920" s="3">
        <v>42005</v>
      </c>
      <c r="D920" s="2">
        <v>4.9594012062</v>
      </c>
      <c r="E920" s="4">
        <v>19776471</v>
      </c>
      <c r="F920" s="4">
        <v>20808445</v>
      </c>
    </row>
    <row r="921">
      <c r="A921" s="0" t="s">
        <v>369</v>
      </c>
      <c r="B921" s="3">
        <v>41873</v>
      </c>
      <c r="C921" s="3">
        <v>41913</v>
      </c>
      <c r="D921" s="2">
        <v>12.2415083367</v>
      </c>
      <c r="E921" s="4">
        <v>20808445</v>
      </c>
      <c r="F921" s="4">
        <v>23711033</v>
      </c>
    </row>
    <row r="922">
      <c r="A922" s="0" t="s">
        <v>369</v>
      </c>
      <c r="B922" s="3">
        <v>41782</v>
      </c>
      <c r="C922" s="3">
        <v>41821</v>
      </c>
      <c r="D922" s="2">
        <v>7.1050683838</v>
      </c>
      <c r="E922" s="4">
        <v>23711033</v>
      </c>
      <c r="F922" s="4">
        <v>25524571</v>
      </c>
    </row>
    <row r="923">
      <c r="A923" s="0" t="s">
        <v>371</v>
      </c>
      <c r="B923" s="3">
        <v>45377</v>
      </c>
      <c r="C923" s="3">
        <v>45383</v>
      </c>
      <c r="D923" s="2">
        <v>39.9605090418</v>
      </c>
      <c r="E923" s="4">
        <v>2485919</v>
      </c>
      <c r="F923" s="4">
        <v>4140473</v>
      </c>
    </row>
    <row r="924">
      <c r="A924" s="0" t="s">
        <v>371</v>
      </c>
      <c r="B924" s="3">
        <v>45288</v>
      </c>
      <c r="C924" s="3">
        <v>45292</v>
      </c>
      <c r="D924" s="2">
        <v>27.4017661621</v>
      </c>
      <c r="E924" s="4">
        <v>4140471</v>
      </c>
      <c r="F924" s="4">
        <v>5703267</v>
      </c>
    </row>
    <row r="925">
      <c r="A925" s="0" t="s">
        <v>371</v>
      </c>
      <c r="B925" s="3">
        <v>45197</v>
      </c>
      <c r="C925" s="3">
        <v>45200</v>
      </c>
      <c r="D925" s="2">
        <v>23.7111324261</v>
      </c>
      <c r="E925" s="4">
        <v>5703268</v>
      </c>
      <c r="F925" s="4">
        <v>7475885</v>
      </c>
    </row>
    <row r="926">
      <c r="A926" s="0" t="s">
        <v>371</v>
      </c>
      <c r="B926" s="3">
        <v>45106</v>
      </c>
      <c r="C926" s="3">
        <v>45108</v>
      </c>
      <c r="D926" s="2">
        <v>21.3405414097</v>
      </c>
      <c r="E926" s="4">
        <v>7505872</v>
      </c>
      <c r="F926" s="4">
        <v>9542237</v>
      </c>
    </row>
    <row r="927">
      <c r="A927" s="0" t="s">
        <v>371</v>
      </c>
      <c r="B927" s="3">
        <v>45015</v>
      </c>
      <c r="C927" s="3">
        <v>45017</v>
      </c>
      <c r="D927" s="2">
        <v>16.7073800594</v>
      </c>
      <c r="E927" s="4">
        <v>9542235</v>
      </c>
      <c r="F927" s="4">
        <v>11456279</v>
      </c>
    </row>
    <row r="928">
      <c r="A928" s="0" t="s">
        <v>371</v>
      </c>
      <c r="B928" s="3">
        <v>44924</v>
      </c>
      <c r="C928" s="3">
        <v>44927</v>
      </c>
      <c r="D928" s="2">
        <v>14.3193924544</v>
      </c>
      <c r="E928" s="4">
        <v>11456276</v>
      </c>
      <c r="F928" s="4">
        <v>13370909</v>
      </c>
    </row>
    <row r="929">
      <c r="A929" s="0" t="s">
        <v>371</v>
      </c>
      <c r="B929" s="3">
        <v>44833</v>
      </c>
      <c r="C929" s="3">
        <v>44835</v>
      </c>
      <c r="D929" s="2">
        <v>15.305579475</v>
      </c>
      <c r="E929" s="4">
        <v>13370914</v>
      </c>
      <c r="F929" s="4">
        <v>15787243</v>
      </c>
    </row>
    <row r="930">
      <c r="A930" s="0" t="s">
        <v>371</v>
      </c>
      <c r="B930" s="3">
        <v>44741</v>
      </c>
      <c r="C930" s="3">
        <v>44743</v>
      </c>
      <c r="D930" s="2">
        <v>12.8974327682</v>
      </c>
      <c r="E930" s="4">
        <v>15787241</v>
      </c>
      <c r="F930" s="4">
        <v>18124886</v>
      </c>
    </row>
    <row r="931">
      <c r="A931" s="0" t="s">
        <v>371</v>
      </c>
      <c r="B931" s="3">
        <v>44650</v>
      </c>
      <c r="C931" s="3">
        <v>44652</v>
      </c>
      <c r="D931" s="2">
        <v>12.2738491233</v>
      </c>
      <c r="E931" s="4">
        <v>18124886</v>
      </c>
      <c r="F931" s="4">
        <v>20660756</v>
      </c>
    </row>
    <row r="932">
      <c r="A932" s="0" t="s">
        <v>371</v>
      </c>
      <c r="B932" s="3">
        <v>44559</v>
      </c>
      <c r="C932" s="3">
        <v>44562</v>
      </c>
      <c r="D932" s="2">
        <v>12.6544453816</v>
      </c>
      <c r="E932" s="4">
        <v>20660755</v>
      </c>
      <c r="F932" s="4">
        <v>23654043</v>
      </c>
    </row>
    <row r="933">
      <c r="A933" s="0" t="s">
        <v>371</v>
      </c>
      <c r="B933" s="3">
        <v>44468</v>
      </c>
      <c r="C933" s="3">
        <v>44470</v>
      </c>
      <c r="D933" s="2">
        <v>10.3203180892</v>
      </c>
      <c r="E933" s="4">
        <v>23654042</v>
      </c>
      <c r="F933" s="4">
        <v>26376144</v>
      </c>
    </row>
    <row r="934">
      <c r="A934" s="0" t="s">
        <v>371</v>
      </c>
      <c r="B934" s="3">
        <v>44376</v>
      </c>
      <c r="C934" s="3">
        <v>44378</v>
      </c>
      <c r="D934" s="2">
        <v>11.8253491428</v>
      </c>
      <c r="E934" s="4">
        <v>26376148</v>
      </c>
      <c r="F934" s="4">
        <v>29913527</v>
      </c>
    </row>
    <row r="935">
      <c r="A935" s="0" t="s">
        <v>371</v>
      </c>
      <c r="B935" s="3">
        <v>44285</v>
      </c>
      <c r="C935" s="3">
        <v>44287</v>
      </c>
      <c r="D935" s="2">
        <v>10.5535129011</v>
      </c>
      <c r="E935" s="4">
        <v>29913527</v>
      </c>
      <c r="F935" s="4">
        <v>33442931</v>
      </c>
    </row>
    <row r="936">
      <c r="A936" s="0" t="s">
        <v>371</v>
      </c>
      <c r="B936" s="3">
        <v>44194</v>
      </c>
      <c r="C936" s="3">
        <v>44197</v>
      </c>
      <c r="D936" s="2">
        <v>9.9750173947</v>
      </c>
      <c r="E936" s="4">
        <v>33442928</v>
      </c>
      <c r="F936" s="4">
        <v>37148497</v>
      </c>
    </row>
    <row r="937">
      <c r="A937" s="0" t="s">
        <v>371</v>
      </c>
      <c r="B937" s="3">
        <v>44103</v>
      </c>
      <c r="C937" s="3">
        <v>44105</v>
      </c>
      <c r="D937" s="2">
        <v>10.456180764499999</v>
      </c>
      <c r="E937" s="4">
        <v>37148499</v>
      </c>
      <c r="F937" s="4">
        <v>41486391</v>
      </c>
    </row>
    <row r="938">
      <c r="A938" s="0" t="s">
        <v>371</v>
      </c>
      <c r="B938" s="3">
        <v>44011</v>
      </c>
      <c r="C938" s="3">
        <v>44013</v>
      </c>
      <c r="D938" s="2">
        <v>9.0418614042</v>
      </c>
      <c r="E938" s="4">
        <v>41486389</v>
      </c>
      <c r="F938" s="4">
        <v>45610420</v>
      </c>
    </row>
    <row r="939">
      <c r="A939" s="0" t="s">
        <v>371</v>
      </c>
      <c r="B939" s="3">
        <v>43920</v>
      </c>
      <c r="C939" s="3">
        <v>43922</v>
      </c>
      <c r="D939" s="2">
        <v>11.0208862242</v>
      </c>
      <c r="E939" s="4">
        <v>45610425</v>
      </c>
      <c r="F939" s="4">
        <v>51259698</v>
      </c>
    </row>
    <row r="940">
      <c r="A940" s="0" t="s">
        <v>371</v>
      </c>
      <c r="B940" s="3">
        <v>43826</v>
      </c>
      <c r="C940" s="3">
        <v>43831</v>
      </c>
      <c r="D940" s="2">
        <v>10.4613136256</v>
      </c>
      <c r="E940" s="4">
        <v>51259699</v>
      </c>
      <c r="F940" s="4">
        <v>57248661</v>
      </c>
    </row>
    <row r="941">
      <c r="A941" s="0" t="s">
        <v>371</v>
      </c>
      <c r="B941" s="3">
        <v>43735</v>
      </c>
      <c r="C941" s="3">
        <v>43739</v>
      </c>
      <c r="D941" s="2">
        <v>8.8863590689</v>
      </c>
      <c r="E941" s="4">
        <v>57248655</v>
      </c>
      <c r="F941" s="4">
        <v>62832145</v>
      </c>
    </row>
    <row r="942">
      <c r="A942" s="0" t="s">
        <v>371</v>
      </c>
      <c r="B942" s="3">
        <v>43643</v>
      </c>
      <c r="C942" s="3">
        <v>43647</v>
      </c>
      <c r="D942" s="2">
        <v>6.9861367477</v>
      </c>
      <c r="E942" s="4">
        <v>62832151</v>
      </c>
      <c r="F942" s="4">
        <v>67551383</v>
      </c>
    </row>
    <row r="943">
      <c r="A943" s="0" t="s">
        <v>371</v>
      </c>
      <c r="B943" s="3">
        <v>43552</v>
      </c>
      <c r="C943" s="3">
        <v>43556</v>
      </c>
      <c r="D943" s="2">
        <v>6.6829323372</v>
      </c>
      <c r="E943" s="4">
        <v>67551377</v>
      </c>
      <c r="F943" s="4">
        <v>72389091</v>
      </c>
    </row>
    <row r="944">
      <c r="A944" s="0" t="s">
        <v>371</v>
      </c>
      <c r="B944" s="3">
        <v>43461</v>
      </c>
      <c r="C944" s="3">
        <v>43466</v>
      </c>
      <c r="D944" s="2">
        <v>5.7629307967</v>
      </c>
      <c r="E944" s="4">
        <v>72389099</v>
      </c>
      <c r="F944" s="4">
        <v>76815949</v>
      </c>
    </row>
    <row r="945">
      <c r="A945" s="0" t="s">
        <v>371</v>
      </c>
      <c r="B945" s="3">
        <v>43370</v>
      </c>
      <c r="C945" s="3">
        <v>43374</v>
      </c>
      <c r="D945" s="2">
        <v>9.1020703578</v>
      </c>
      <c r="E945" s="4">
        <v>76815946</v>
      </c>
      <c r="F945" s="4">
        <v>84507916</v>
      </c>
    </row>
    <row r="946">
      <c r="A946" s="0" t="s">
        <v>371</v>
      </c>
      <c r="B946" s="3">
        <v>43279</v>
      </c>
      <c r="C946" s="3">
        <v>43282</v>
      </c>
      <c r="D946" s="2">
        <v>12.5266067777</v>
      </c>
      <c r="E946" s="4">
        <v>84507914</v>
      </c>
      <c r="F946" s="4">
        <v>96609850</v>
      </c>
    </row>
    <row r="947">
      <c r="A947" s="0" t="s">
        <v>371</v>
      </c>
      <c r="B947" s="3">
        <v>43186</v>
      </c>
      <c r="C947" s="3">
        <v>43191</v>
      </c>
      <c r="D947" s="2">
        <v>6.7145991288</v>
      </c>
      <c r="E947" s="4">
        <v>96609850</v>
      </c>
      <c r="F947" s="4">
        <v>103563740</v>
      </c>
    </row>
    <row r="948">
      <c r="A948" s="0" t="s">
        <v>371</v>
      </c>
      <c r="B948" s="3">
        <v>43097</v>
      </c>
      <c r="C948" s="3">
        <v>43101</v>
      </c>
      <c r="D948" s="2">
        <v>8.1111140205</v>
      </c>
      <c r="E948" s="4">
        <v>103563742</v>
      </c>
      <c r="F948" s="4">
        <v>112705406</v>
      </c>
    </row>
    <row r="949">
      <c r="A949" s="0" t="s">
        <v>371</v>
      </c>
      <c r="B949" s="3">
        <v>43006</v>
      </c>
      <c r="C949" s="3">
        <v>43009</v>
      </c>
      <c r="D949" s="2">
        <v>8.3530387409</v>
      </c>
      <c r="E949" s="4">
        <v>112705403</v>
      </c>
      <c r="F949" s="4">
        <v>122977785</v>
      </c>
    </row>
    <row r="950">
      <c r="A950" s="0" t="s">
        <v>371</v>
      </c>
      <c r="B950" s="3">
        <v>42915</v>
      </c>
      <c r="C950" s="3">
        <v>42917</v>
      </c>
      <c r="D950" s="2">
        <v>7.5404851279</v>
      </c>
      <c r="E950" s="4">
        <v>122977786</v>
      </c>
      <c r="F950" s="4">
        <v>133007172</v>
      </c>
    </row>
    <row r="951">
      <c r="A951" s="0" t="s">
        <v>371</v>
      </c>
      <c r="B951" s="3">
        <v>42824</v>
      </c>
      <c r="C951" s="3">
        <v>42826</v>
      </c>
      <c r="D951" s="2">
        <v>11.1850840419</v>
      </c>
      <c r="E951" s="4">
        <v>133007171</v>
      </c>
      <c r="F951" s="4">
        <v>149757695</v>
      </c>
    </row>
    <row r="952">
      <c r="A952" s="0" t="s">
        <v>371</v>
      </c>
      <c r="B952" s="3">
        <v>42733</v>
      </c>
      <c r="C952" s="3">
        <v>42736</v>
      </c>
      <c r="D952" s="2">
        <v>8.991828738</v>
      </c>
      <c r="E952" s="4">
        <v>149757689</v>
      </c>
      <c r="F952" s="4">
        <v>164554113</v>
      </c>
    </row>
    <row r="953">
      <c r="A953" s="0" t="s">
        <v>371</v>
      </c>
      <c r="B953" s="3">
        <v>42642</v>
      </c>
      <c r="C953" s="3">
        <v>42644</v>
      </c>
      <c r="D953" s="2">
        <v>10.485498216</v>
      </c>
      <c r="E953" s="4">
        <v>164554121</v>
      </c>
      <c r="F953" s="4">
        <v>183829567</v>
      </c>
    </row>
    <row r="954">
      <c r="A954" s="0" t="s">
        <v>371</v>
      </c>
      <c r="B954" s="3">
        <v>42550</v>
      </c>
      <c r="C954" s="3">
        <v>42552</v>
      </c>
      <c r="D954" s="2">
        <v>7.723475558</v>
      </c>
      <c r="E954" s="4">
        <v>183829564</v>
      </c>
      <c r="F954" s="4">
        <v>199215960</v>
      </c>
    </row>
    <row r="955">
      <c r="A955" s="0" t="s">
        <v>371</v>
      </c>
      <c r="B955" s="3">
        <v>42459</v>
      </c>
      <c r="C955" s="3">
        <v>42461</v>
      </c>
      <c r="D955" s="2">
        <v>7.0538973818</v>
      </c>
      <c r="E955" s="4">
        <v>199215964</v>
      </c>
      <c r="F955" s="4">
        <v>214334930</v>
      </c>
    </row>
    <row r="956">
      <c r="A956" s="0" t="s">
        <v>371</v>
      </c>
      <c r="B956" s="3">
        <v>42367</v>
      </c>
      <c r="C956" s="3">
        <v>42370</v>
      </c>
      <c r="D956" s="2">
        <v>14.0591112976</v>
      </c>
      <c r="E956" s="4">
        <v>214334922</v>
      </c>
      <c r="F956" s="4">
        <v>249398075</v>
      </c>
    </row>
    <row r="957">
      <c r="A957" s="0" t="s">
        <v>371</v>
      </c>
      <c r="B957" s="3">
        <v>42276</v>
      </c>
      <c r="C957" s="3">
        <v>42278</v>
      </c>
      <c r="D957" s="2">
        <v>12.4027623072</v>
      </c>
      <c r="E957" s="4">
        <v>249398077</v>
      </c>
      <c r="F957" s="4">
        <v>284709979</v>
      </c>
    </row>
    <row r="958">
      <c r="A958" s="0" t="s">
        <v>371</v>
      </c>
      <c r="B958" s="3">
        <v>42146</v>
      </c>
      <c r="C958" s="3">
        <v>42186</v>
      </c>
      <c r="D958" s="2">
        <v>22.0539450072</v>
      </c>
      <c r="E958" s="4">
        <v>284709979</v>
      </c>
      <c r="F958" s="4">
        <v>365265412</v>
      </c>
    </row>
    <row r="959">
      <c r="A959" s="0" t="s">
        <v>371</v>
      </c>
      <c r="B959" s="3">
        <v>42055</v>
      </c>
      <c r="C959" s="3">
        <v>42095</v>
      </c>
      <c r="D959" s="2">
        <v>18.1513250684</v>
      </c>
      <c r="E959" s="4">
        <v>365265412</v>
      </c>
      <c r="F959" s="4">
        <v>446269182</v>
      </c>
    </row>
    <row r="960">
      <c r="A960" s="0" t="s">
        <v>371</v>
      </c>
      <c r="B960" s="3">
        <v>41964</v>
      </c>
      <c r="C960" s="3">
        <v>42005</v>
      </c>
      <c r="D960" s="2">
        <v>18.0035304947</v>
      </c>
      <c r="E960" s="4">
        <v>446269182</v>
      </c>
      <c r="F960" s="4">
        <v>544254143</v>
      </c>
    </row>
    <row r="961">
      <c r="A961" s="0" t="s">
        <v>371</v>
      </c>
      <c r="B961" s="3">
        <v>41873</v>
      </c>
      <c r="C961" s="3">
        <v>41913</v>
      </c>
      <c r="D961" s="2">
        <v>18.6503039645</v>
      </c>
      <c r="E961" s="4">
        <v>544254143</v>
      </c>
      <c r="F961" s="4">
        <v>669030334</v>
      </c>
    </row>
    <row r="962">
      <c r="A962" s="0" t="s">
        <v>371</v>
      </c>
      <c r="B962" s="3">
        <v>41782</v>
      </c>
      <c r="C962" s="3">
        <v>41821</v>
      </c>
      <c r="D962" s="2">
        <v>12.7748258128</v>
      </c>
      <c r="E962" s="4">
        <v>669030334</v>
      </c>
      <c r="F962" s="4">
        <v>767015188</v>
      </c>
    </row>
    <row r="963">
      <c r="A963" s="0" t="s">
        <v>345</v>
      </c>
      <c r="B963" s="3">
        <v>45377</v>
      </c>
      <c r="C963" s="3">
        <v>45383</v>
      </c>
      <c r="D963" s="2">
        <v>3.506769411</v>
      </c>
      <c r="E963" s="4">
        <v>83801998</v>
      </c>
      <c r="F963" s="4">
        <v>86847541</v>
      </c>
    </row>
    <row r="964">
      <c r="A964" s="0" t="s">
        <v>345</v>
      </c>
      <c r="B964" s="3">
        <v>45288</v>
      </c>
      <c r="C964" s="3">
        <v>45292</v>
      </c>
      <c r="D964" s="2">
        <v>4.540991138</v>
      </c>
      <c r="E964" s="4">
        <v>86847519</v>
      </c>
      <c r="F964" s="4">
        <v>90978861</v>
      </c>
    </row>
    <row r="965">
      <c r="A965" s="0" t="s">
        <v>345</v>
      </c>
      <c r="B965" s="3">
        <v>45197</v>
      </c>
      <c r="C965" s="3">
        <v>45200</v>
      </c>
      <c r="D965" s="2">
        <v>3.436302313</v>
      </c>
      <c r="E965" s="4">
        <v>90978858</v>
      </c>
      <c r="F965" s="4">
        <v>94216419</v>
      </c>
    </row>
    <row r="966">
      <c r="A966" s="0" t="s">
        <v>345</v>
      </c>
      <c r="B966" s="3">
        <v>45106</v>
      </c>
      <c r="C966" s="3">
        <v>45108</v>
      </c>
      <c r="D966" s="2">
        <v>1.9364786815</v>
      </c>
      <c r="E966" s="4">
        <v>94216407</v>
      </c>
      <c r="F966" s="4">
        <v>96076916</v>
      </c>
    </row>
    <row r="967">
      <c r="A967" s="0" t="s">
        <v>345</v>
      </c>
      <c r="B967" s="3">
        <v>45015</v>
      </c>
      <c r="C967" s="3">
        <v>45017</v>
      </c>
      <c r="D967" s="2">
        <v>5.1035718404</v>
      </c>
      <c r="E967" s="4">
        <v>96076935</v>
      </c>
      <c r="F967" s="4">
        <v>101243995</v>
      </c>
    </row>
    <row r="968">
      <c r="A968" s="0" t="s">
        <v>345</v>
      </c>
      <c r="B968" s="3">
        <v>44924</v>
      </c>
      <c r="C968" s="3">
        <v>44927</v>
      </c>
      <c r="D968" s="2">
        <v>4.0090805861</v>
      </c>
      <c r="E968" s="4">
        <v>101244010</v>
      </c>
      <c r="F968" s="4">
        <v>105472487</v>
      </c>
    </row>
    <row r="969">
      <c r="A969" s="0" t="s">
        <v>345</v>
      </c>
      <c r="B969" s="3">
        <v>44833</v>
      </c>
      <c r="C969" s="3">
        <v>44835</v>
      </c>
      <c r="D969" s="2">
        <v>3.4602997981</v>
      </c>
      <c r="E969" s="4">
        <v>105472481</v>
      </c>
      <c r="F969" s="4">
        <v>109252961</v>
      </c>
    </row>
    <row r="970">
      <c r="A970" s="0" t="s">
        <v>345</v>
      </c>
      <c r="B970" s="3">
        <v>44741</v>
      </c>
      <c r="C970" s="3">
        <v>44743</v>
      </c>
      <c r="D970" s="2">
        <v>3.075874596</v>
      </c>
      <c r="E970" s="4">
        <v>109252974</v>
      </c>
      <c r="F970" s="4">
        <v>112720103</v>
      </c>
    </row>
    <row r="971">
      <c r="A971" s="0" t="s">
        <v>345</v>
      </c>
      <c r="B971" s="3">
        <v>44650</v>
      </c>
      <c r="C971" s="3">
        <v>44652</v>
      </c>
      <c r="D971" s="2">
        <v>4.8371004022</v>
      </c>
      <c r="E971" s="4">
        <v>112720092</v>
      </c>
      <c r="F971" s="4">
        <v>118449619</v>
      </c>
    </row>
    <row r="972">
      <c r="A972" s="0" t="s">
        <v>345</v>
      </c>
      <c r="B972" s="3">
        <v>44559</v>
      </c>
      <c r="C972" s="3">
        <v>44562</v>
      </c>
      <c r="D972" s="2">
        <v>2.8422891732</v>
      </c>
      <c r="E972" s="4">
        <v>118449623</v>
      </c>
      <c r="F972" s="4">
        <v>121914794</v>
      </c>
    </row>
    <row r="973">
      <c r="A973" s="0" t="s">
        <v>345</v>
      </c>
      <c r="B973" s="3">
        <v>44468</v>
      </c>
      <c r="C973" s="3">
        <v>44470</v>
      </c>
      <c r="D973" s="2">
        <v>3.0318669751</v>
      </c>
      <c r="E973" s="4">
        <v>121914792</v>
      </c>
      <c r="F973" s="4">
        <v>125726657</v>
      </c>
    </row>
    <row r="974">
      <c r="A974" s="0" t="s">
        <v>345</v>
      </c>
      <c r="B974" s="3">
        <v>44376</v>
      </c>
      <c r="C974" s="3">
        <v>44378</v>
      </c>
      <c r="D974" s="2">
        <v>3.2271703231</v>
      </c>
      <c r="E974" s="4">
        <v>125726640</v>
      </c>
      <c r="F974" s="4">
        <v>129919359</v>
      </c>
    </row>
    <row r="975">
      <c r="A975" s="0" t="s">
        <v>345</v>
      </c>
      <c r="B975" s="3">
        <v>44285</v>
      </c>
      <c r="C975" s="3">
        <v>44287</v>
      </c>
      <c r="D975" s="2">
        <v>6.3654771326</v>
      </c>
      <c r="E975" s="4">
        <v>129919364</v>
      </c>
      <c r="F975" s="4">
        <v>138751563</v>
      </c>
    </row>
    <row r="976">
      <c r="A976" s="0" t="s">
        <v>345</v>
      </c>
      <c r="B976" s="3">
        <v>44194</v>
      </c>
      <c r="C976" s="3">
        <v>44197</v>
      </c>
      <c r="D976" s="2">
        <v>6.4719140076</v>
      </c>
      <c r="E976" s="4">
        <v>138751568</v>
      </c>
      <c r="F976" s="4">
        <v>148352836</v>
      </c>
    </row>
    <row r="977">
      <c r="A977" s="0" t="s">
        <v>345</v>
      </c>
      <c r="B977" s="3">
        <v>44103</v>
      </c>
      <c r="C977" s="3">
        <v>44105</v>
      </c>
      <c r="D977" s="2">
        <v>6.5709419173</v>
      </c>
      <c r="E977" s="4">
        <v>148352835</v>
      </c>
      <c r="F977" s="4">
        <v>158786611</v>
      </c>
    </row>
    <row r="978">
      <c r="A978" s="0" t="s">
        <v>345</v>
      </c>
      <c r="B978" s="3">
        <v>44011</v>
      </c>
      <c r="C978" s="3">
        <v>44013</v>
      </c>
      <c r="D978" s="2">
        <v>4.1187510624</v>
      </c>
      <c r="E978" s="4">
        <v>158786617</v>
      </c>
      <c r="F978" s="4">
        <v>165607581</v>
      </c>
    </row>
    <row r="979">
      <c r="A979" s="0" t="s">
        <v>345</v>
      </c>
      <c r="B979" s="3">
        <v>43920</v>
      </c>
      <c r="C979" s="3">
        <v>43922</v>
      </c>
      <c r="D979" s="2">
        <v>4.5933564429</v>
      </c>
      <c r="E979" s="4">
        <v>165607576</v>
      </c>
      <c r="F979" s="4">
        <v>173580759</v>
      </c>
    </row>
    <row r="980">
      <c r="A980" s="0" t="s">
        <v>345</v>
      </c>
      <c r="B980" s="3">
        <v>43826</v>
      </c>
      <c r="C980" s="3">
        <v>43831</v>
      </c>
      <c r="D980" s="2">
        <v>5.9160577254</v>
      </c>
      <c r="E980" s="4">
        <v>173580762</v>
      </c>
      <c r="F980" s="4">
        <v>184495630</v>
      </c>
    </row>
    <row r="981">
      <c r="A981" s="0" t="s">
        <v>345</v>
      </c>
      <c r="B981" s="3">
        <v>43735</v>
      </c>
      <c r="C981" s="3">
        <v>43739</v>
      </c>
      <c r="D981" s="2">
        <v>8.327849567</v>
      </c>
      <c r="E981" s="4">
        <v>184495627</v>
      </c>
      <c r="F981" s="4">
        <v>201255917</v>
      </c>
    </row>
    <row r="982">
      <c r="A982" s="0" t="s">
        <v>345</v>
      </c>
      <c r="B982" s="3">
        <v>43643</v>
      </c>
      <c r="C982" s="3">
        <v>43647</v>
      </c>
      <c r="D982" s="2">
        <v>5.0686046461</v>
      </c>
      <c r="E982" s="4">
        <v>201255909</v>
      </c>
      <c r="F982" s="4">
        <v>212001423</v>
      </c>
    </row>
    <row r="983">
      <c r="A983" s="0" t="s">
        <v>345</v>
      </c>
      <c r="B983" s="3">
        <v>43552</v>
      </c>
      <c r="C983" s="3">
        <v>43556</v>
      </c>
      <c r="D983" s="2">
        <v>5.9072316917</v>
      </c>
      <c r="E983" s="4">
        <v>212001424</v>
      </c>
      <c r="F983" s="4">
        <v>225311071</v>
      </c>
    </row>
    <row r="984">
      <c r="A984" s="0" t="s">
        <v>345</v>
      </c>
      <c r="B984" s="3">
        <v>43461</v>
      </c>
      <c r="C984" s="3">
        <v>43466</v>
      </c>
      <c r="D984" s="2">
        <v>5.5489878391</v>
      </c>
      <c r="E984" s="4">
        <v>225311077</v>
      </c>
      <c r="F984" s="4">
        <v>238548081</v>
      </c>
    </row>
    <row r="985">
      <c r="A985" s="0" t="s">
        <v>345</v>
      </c>
      <c r="B985" s="3">
        <v>43370</v>
      </c>
      <c r="C985" s="3">
        <v>43374</v>
      </c>
      <c r="D985" s="2">
        <v>3.1385916959</v>
      </c>
      <c r="E985" s="4">
        <v>238548097</v>
      </c>
      <c r="F985" s="4">
        <v>246277750</v>
      </c>
    </row>
    <row r="986">
      <c r="A986" s="0" t="s">
        <v>345</v>
      </c>
      <c r="B986" s="3">
        <v>43279</v>
      </c>
      <c r="C986" s="3">
        <v>43282</v>
      </c>
      <c r="D986" s="2">
        <v>6.3888360937</v>
      </c>
      <c r="E986" s="4">
        <v>246277730</v>
      </c>
      <c r="F986" s="4">
        <v>263085854</v>
      </c>
    </row>
    <row r="987">
      <c r="A987" s="0" t="s">
        <v>345</v>
      </c>
      <c r="B987" s="3">
        <v>43186</v>
      </c>
      <c r="C987" s="3">
        <v>43191</v>
      </c>
      <c r="D987" s="2">
        <v>2.7775020961</v>
      </c>
      <c r="E987" s="4">
        <v>263085876</v>
      </c>
      <c r="F987" s="4">
        <v>270601848</v>
      </c>
    </row>
    <row r="988">
      <c r="A988" s="0" t="s">
        <v>345</v>
      </c>
      <c r="B988" s="3">
        <v>43097</v>
      </c>
      <c r="C988" s="3">
        <v>43101</v>
      </c>
      <c r="D988" s="2">
        <v>6.8745485919</v>
      </c>
      <c r="E988" s="4">
        <v>270601833</v>
      </c>
      <c r="F988" s="4">
        <v>290577741</v>
      </c>
    </row>
    <row r="989">
      <c r="A989" s="0" t="s">
        <v>345</v>
      </c>
      <c r="B989" s="3">
        <v>43006</v>
      </c>
      <c r="C989" s="3">
        <v>43009</v>
      </c>
      <c r="D989" s="2">
        <v>10.1500253673</v>
      </c>
      <c r="E989" s="4">
        <v>290577739</v>
      </c>
      <c r="F989" s="4">
        <v>323403251</v>
      </c>
    </row>
    <row r="990">
      <c r="A990" s="0" t="s">
        <v>345</v>
      </c>
      <c r="B990" s="3">
        <v>42915</v>
      </c>
      <c r="C990" s="3">
        <v>42917</v>
      </c>
      <c r="D990" s="2">
        <v>9.3824152697</v>
      </c>
      <c r="E990" s="4">
        <v>323403255</v>
      </c>
      <c r="F990" s="4">
        <v>356887966</v>
      </c>
    </row>
    <row r="991">
      <c r="A991" s="0" t="s">
        <v>345</v>
      </c>
      <c r="B991" s="3">
        <v>42824</v>
      </c>
      <c r="C991" s="3">
        <v>42826</v>
      </c>
      <c r="D991" s="2">
        <v>6.1219256901</v>
      </c>
      <c r="E991" s="4">
        <v>356887965</v>
      </c>
      <c r="F991" s="4">
        <v>380161148</v>
      </c>
    </row>
    <row r="992">
      <c r="A992" s="0" t="s">
        <v>345</v>
      </c>
      <c r="B992" s="3">
        <v>42733</v>
      </c>
      <c r="C992" s="3">
        <v>42736</v>
      </c>
      <c r="D992" s="2">
        <v>11.3892253684</v>
      </c>
      <c r="E992" s="4">
        <v>380161146</v>
      </c>
      <c r="F992" s="4">
        <v>429023612</v>
      </c>
    </row>
    <row r="993">
      <c r="A993" s="0" t="s">
        <v>345</v>
      </c>
      <c r="B993" s="3">
        <v>42642</v>
      </c>
      <c r="C993" s="3">
        <v>42644</v>
      </c>
      <c r="D993" s="2">
        <v>7.8056576581</v>
      </c>
      <c r="E993" s="4">
        <v>429023609</v>
      </c>
      <c r="F993" s="4">
        <v>465347003</v>
      </c>
    </row>
    <row r="994">
      <c r="A994" s="0" t="s">
        <v>345</v>
      </c>
      <c r="B994" s="3">
        <v>42550</v>
      </c>
      <c r="C994" s="3">
        <v>42552</v>
      </c>
      <c r="D994" s="2">
        <v>8.6393282176</v>
      </c>
      <c r="E994" s="4">
        <v>465347006</v>
      </c>
      <c r="F994" s="4">
        <v>509351559</v>
      </c>
    </row>
    <row r="995">
      <c r="A995" s="0" t="s">
        <v>345</v>
      </c>
      <c r="B995" s="3">
        <v>42459</v>
      </c>
      <c r="C995" s="3">
        <v>42461</v>
      </c>
      <c r="D995" s="2">
        <v>7.972900261</v>
      </c>
      <c r="E995" s="4">
        <v>509712302</v>
      </c>
      <c r="F995" s="4">
        <v>553871961</v>
      </c>
    </row>
    <row r="996">
      <c r="A996" s="0" t="s">
        <v>345</v>
      </c>
      <c r="B996" s="3">
        <v>42367</v>
      </c>
      <c r="C996" s="3">
        <v>42370</v>
      </c>
      <c r="D996" s="2">
        <v>6.9284578427</v>
      </c>
      <c r="E996" s="4">
        <v>553871963</v>
      </c>
      <c r="F996" s="4">
        <v>595103455</v>
      </c>
    </row>
    <row r="997">
      <c r="A997" s="0" t="s">
        <v>345</v>
      </c>
      <c r="B997" s="3">
        <v>42276</v>
      </c>
      <c r="C997" s="3">
        <v>42278</v>
      </c>
      <c r="D997" s="2">
        <v>6.4758257018</v>
      </c>
      <c r="E997" s="4">
        <v>595103449</v>
      </c>
      <c r="F997" s="4">
        <v>636309760</v>
      </c>
    </row>
    <row r="998">
      <c r="A998" s="0" t="s">
        <v>345</v>
      </c>
      <c r="B998" s="3">
        <v>42146</v>
      </c>
      <c r="C998" s="3">
        <v>42186</v>
      </c>
      <c r="D998" s="2">
        <v>29.9686636623</v>
      </c>
      <c r="E998" s="4">
        <v>636309760</v>
      </c>
      <c r="F998" s="4">
        <v>908607194</v>
      </c>
    </row>
    <row r="999">
      <c r="A999" s="0" t="s">
        <v>345</v>
      </c>
      <c r="B999" s="3">
        <v>42055</v>
      </c>
      <c r="C999" s="3">
        <v>42095</v>
      </c>
      <c r="D999" s="2">
        <v>19.7429952112</v>
      </c>
      <c r="E999" s="4">
        <v>908607194</v>
      </c>
      <c r="F999" s="4">
        <v>1132121983</v>
      </c>
    </row>
    <row r="1000">
      <c r="A1000" s="0" t="s">
        <v>345</v>
      </c>
      <c r="B1000" s="3">
        <v>41964</v>
      </c>
      <c r="C1000" s="3">
        <v>42005</v>
      </c>
      <c r="D1000" s="2">
        <v>26.0278868926</v>
      </c>
      <c r="E1000" s="4">
        <v>1132121983</v>
      </c>
      <c r="F1000" s="4">
        <v>1530471330</v>
      </c>
    </row>
    <row r="1001">
      <c r="A1001" s="0" t="s">
        <v>345</v>
      </c>
      <c r="B1001" s="3">
        <v>41873</v>
      </c>
      <c r="C1001" s="3">
        <v>41913</v>
      </c>
      <c r="D1001" s="2">
        <v>13.9212438072</v>
      </c>
      <c r="E1001" s="4">
        <v>1530471330</v>
      </c>
      <c r="F1001" s="4">
        <v>1777989597</v>
      </c>
    </row>
    <row r="1002">
      <c r="A1002" s="0" t="s">
        <v>345</v>
      </c>
      <c r="B1002" s="3">
        <v>41782</v>
      </c>
      <c r="C1002" s="3">
        <v>41821</v>
      </c>
      <c r="D1002" s="2">
        <v>11.9508131298</v>
      </c>
      <c r="E1002" s="4">
        <v>1777989597</v>
      </c>
      <c r="F1002" s="4">
        <v>2019314045</v>
      </c>
    </row>
    <row r="1003">
      <c r="A1003" s="0" t="s">
        <v>373</v>
      </c>
      <c r="B1003" s="3">
        <v>45377</v>
      </c>
      <c r="C1003" s="3">
        <v>45383</v>
      </c>
      <c r="D1003" s="2">
        <v>1.8438277389</v>
      </c>
      <c r="E1003" s="4">
        <v>1830752</v>
      </c>
      <c r="F1003" s="4">
        <v>1865142</v>
      </c>
    </row>
    <row r="1004">
      <c r="A1004" s="0" t="s">
        <v>373</v>
      </c>
      <c r="B1004" s="3">
        <v>45288</v>
      </c>
      <c r="C1004" s="3">
        <v>45292</v>
      </c>
      <c r="D1004" s="2">
        <v>1.7884949247</v>
      </c>
      <c r="E1004" s="4">
        <v>1865118</v>
      </c>
      <c r="F1004" s="4">
        <v>1899083</v>
      </c>
    </row>
    <row r="1005">
      <c r="A1005" s="0" t="s">
        <v>373</v>
      </c>
      <c r="B1005" s="3">
        <v>45197</v>
      </c>
      <c r="C1005" s="3">
        <v>45200</v>
      </c>
      <c r="D1005" s="2">
        <v>14.9825812221</v>
      </c>
      <c r="E1005" s="4">
        <v>1899080</v>
      </c>
      <c r="F1005" s="4">
        <v>2233754</v>
      </c>
    </row>
    <row r="1006">
      <c r="A1006" s="0" t="s">
        <v>373</v>
      </c>
      <c r="B1006" s="3">
        <v>45106</v>
      </c>
      <c r="C1006" s="3">
        <v>45108</v>
      </c>
      <c r="D1006" s="2">
        <v>8.8694599079</v>
      </c>
      <c r="E1006" s="4">
        <v>2233759</v>
      </c>
      <c r="F1006" s="4">
        <v>2451164</v>
      </c>
    </row>
    <row r="1007">
      <c r="A1007" s="0" t="s">
        <v>373</v>
      </c>
      <c r="B1007" s="3">
        <v>45015</v>
      </c>
      <c r="C1007" s="3">
        <v>45017</v>
      </c>
      <c r="D1007" s="2">
        <v>1.6167367959</v>
      </c>
      <c r="E1007" s="4">
        <v>2451158</v>
      </c>
      <c r="F1007" s="4">
        <v>2491438</v>
      </c>
    </row>
    <row r="1008">
      <c r="A1008" s="0" t="s">
        <v>373</v>
      </c>
      <c r="B1008" s="3">
        <v>44924</v>
      </c>
      <c r="C1008" s="3">
        <v>44927</v>
      </c>
      <c r="D1008" s="2">
        <v>1.571680238</v>
      </c>
      <c r="E1008" s="4">
        <v>2491457</v>
      </c>
      <c r="F1008" s="4">
        <v>2531240</v>
      </c>
    </row>
    <row r="1009">
      <c r="A1009" s="0" t="s">
        <v>373</v>
      </c>
      <c r="B1009" s="3">
        <v>44833</v>
      </c>
      <c r="C1009" s="3">
        <v>44835</v>
      </c>
      <c r="D1009" s="2">
        <v>1.5285500381</v>
      </c>
      <c r="E1009" s="4">
        <v>2531249</v>
      </c>
      <c r="F1009" s="4">
        <v>2570541</v>
      </c>
    </row>
    <row r="1010">
      <c r="A1010" s="0" t="s">
        <v>373</v>
      </c>
      <c r="B1010" s="3">
        <v>44741</v>
      </c>
      <c r="C1010" s="3">
        <v>44743</v>
      </c>
      <c r="D1010" s="2">
        <v>1.4872267721</v>
      </c>
      <c r="E1010" s="4">
        <v>2570546</v>
      </c>
      <c r="F1010" s="4">
        <v>2609353</v>
      </c>
    </row>
    <row r="1011">
      <c r="A1011" s="0" t="s">
        <v>373</v>
      </c>
      <c r="B1011" s="3">
        <v>44650</v>
      </c>
      <c r="C1011" s="3">
        <v>44652</v>
      </c>
      <c r="D1011" s="2">
        <v>9.1938905343</v>
      </c>
      <c r="E1011" s="4">
        <v>2609319</v>
      </c>
      <c r="F1011" s="4">
        <v>2873506</v>
      </c>
    </row>
    <row r="1012">
      <c r="A1012" s="0" t="s">
        <v>373</v>
      </c>
      <c r="B1012" s="3">
        <v>44559</v>
      </c>
      <c r="C1012" s="3">
        <v>44562</v>
      </c>
      <c r="D1012" s="2">
        <v>1.4128961888</v>
      </c>
      <c r="E1012" s="4">
        <v>2873540</v>
      </c>
      <c r="F1012" s="4">
        <v>2914722</v>
      </c>
    </row>
    <row r="1013">
      <c r="A1013" s="0" t="s">
        <v>373</v>
      </c>
      <c r="B1013" s="3">
        <v>44468</v>
      </c>
      <c r="C1013" s="3">
        <v>44470</v>
      </c>
      <c r="D1013" s="2">
        <v>1.1004941405</v>
      </c>
      <c r="E1013" s="4">
        <v>2914698</v>
      </c>
      <c r="F1013" s="4">
        <v>2947131</v>
      </c>
    </row>
    <row r="1014">
      <c r="A1014" s="0" t="s">
        <v>373</v>
      </c>
      <c r="B1014" s="3">
        <v>44376</v>
      </c>
      <c r="C1014" s="3">
        <v>44378</v>
      </c>
      <c r="D1014" s="2">
        <v>19.7971440885</v>
      </c>
      <c r="E1014" s="4">
        <v>2947123</v>
      </c>
      <c r="F1014" s="4">
        <v>3674586</v>
      </c>
    </row>
    <row r="1015">
      <c r="A1015" s="0" t="s">
        <v>373</v>
      </c>
      <c r="B1015" s="3">
        <v>44285</v>
      </c>
      <c r="C1015" s="3">
        <v>44287</v>
      </c>
      <c r="D1015" s="2">
        <v>6.366322214</v>
      </c>
      <c r="E1015" s="4">
        <v>3674590</v>
      </c>
      <c r="F1015" s="4">
        <v>3924432</v>
      </c>
    </row>
    <row r="1016">
      <c r="A1016" s="0" t="s">
        <v>373</v>
      </c>
      <c r="B1016" s="3">
        <v>44194</v>
      </c>
      <c r="C1016" s="3">
        <v>44197</v>
      </c>
      <c r="D1016" s="2">
        <v>1.2502072947</v>
      </c>
      <c r="E1016" s="4">
        <v>3924456</v>
      </c>
      <c r="F1016" s="4">
        <v>3974141</v>
      </c>
    </row>
    <row r="1017">
      <c r="A1017" s="0" t="s">
        <v>373</v>
      </c>
      <c r="B1017" s="3">
        <v>44103</v>
      </c>
      <c r="C1017" s="3">
        <v>44105</v>
      </c>
      <c r="D1017" s="2">
        <v>7.6159896573</v>
      </c>
      <c r="E1017" s="4">
        <v>3974119</v>
      </c>
      <c r="F1017" s="4">
        <v>4301739</v>
      </c>
    </row>
    <row r="1018">
      <c r="A1018" s="0" t="s">
        <v>373</v>
      </c>
      <c r="B1018" s="3">
        <v>44011</v>
      </c>
      <c r="C1018" s="3">
        <v>44013</v>
      </c>
      <c r="D1018" s="2">
        <v>25.1680743128</v>
      </c>
      <c r="E1018" s="4">
        <v>4301732</v>
      </c>
      <c r="F1018" s="4">
        <v>5748525</v>
      </c>
    </row>
    <row r="1019">
      <c r="A1019" s="0" t="s">
        <v>373</v>
      </c>
      <c r="B1019" s="3">
        <v>43920</v>
      </c>
      <c r="C1019" s="3">
        <v>43922</v>
      </c>
      <c r="D1019" s="2">
        <v>1.1691378341</v>
      </c>
      <c r="E1019" s="4">
        <v>5748505</v>
      </c>
      <c r="F1019" s="4">
        <v>5816508</v>
      </c>
    </row>
    <row r="1020">
      <c r="A1020" s="0" t="s">
        <v>373</v>
      </c>
      <c r="B1020" s="3">
        <v>43826</v>
      </c>
      <c r="C1020" s="3">
        <v>43831</v>
      </c>
      <c r="D1020" s="2">
        <v>1.1415227573</v>
      </c>
      <c r="E1020" s="4">
        <v>5816556</v>
      </c>
      <c r="F1020" s="4">
        <v>5883720</v>
      </c>
    </row>
    <row r="1021">
      <c r="A1021" s="0" t="s">
        <v>373</v>
      </c>
      <c r="B1021" s="3">
        <v>43735</v>
      </c>
      <c r="C1021" s="3">
        <v>43739</v>
      </c>
      <c r="D1021" s="2">
        <v>55.4061558288</v>
      </c>
      <c r="E1021" s="4">
        <v>5883692</v>
      </c>
      <c r="F1021" s="4">
        <v>13193956</v>
      </c>
    </row>
    <row r="1022">
      <c r="A1022" s="0" t="s">
        <v>373</v>
      </c>
      <c r="B1022" s="3">
        <v>43643</v>
      </c>
      <c r="C1022" s="3">
        <v>43647</v>
      </c>
      <c r="D1022" s="2">
        <v>1.0692397118</v>
      </c>
      <c r="E1022" s="4">
        <v>13193979</v>
      </c>
      <c r="F1022" s="4">
        <v>13336579</v>
      </c>
    </row>
    <row r="1023">
      <c r="A1023" s="0" t="s">
        <v>373</v>
      </c>
      <c r="B1023" s="3">
        <v>43552</v>
      </c>
      <c r="C1023" s="3">
        <v>43556</v>
      </c>
      <c r="D1023" s="2">
        <v>1.0450035084</v>
      </c>
      <c r="E1023" s="4">
        <v>13336532</v>
      </c>
      <c r="F1023" s="4">
        <v>13477371</v>
      </c>
    </row>
    <row r="1024">
      <c r="A1024" s="0" t="s">
        <v>373</v>
      </c>
      <c r="B1024" s="3">
        <v>43461</v>
      </c>
      <c r="C1024" s="3">
        <v>43466</v>
      </c>
      <c r="D1024" s="2">
        <v>1.0215588931</v>
      </c>
      <c r="E1024" s="4">
        <v>13477441</v>
      </c>
      <c r="F1024" s="4">
        <v>13616542</v>
      </c>
    </row>
    <row r="1025">
      <c r="A1025" s="0" t="s">
        <v>373</v>
      </c>
      <c r="B1025" s="3">
        <v>43370</v>
      </c>
      <c r="C1025" s="3">
        <v>43374</v>
      </c>
      <c r="D1025" s="2">
        <v>0.9988689279</v>
      </c>
      <c r="E1025" s="4">
        <v>13616474</v>
      </c>
      <c r="F1025" s="4">
        <v>13753857</v>
      </c>
    </row>
    <row r="1026">
      <c r="A1026" s="0" t="s">
        <v>373</v>
      </c>
      <c r="B1026" s="3">
        <v>43279</v>
      </c>
      <c r="C1026" s="3">
        <v>43282</v>
      </c>
      <c r="D1026" s="2">
        <v>0.9768997986</v>
      </c>
      <c r="E1026" s="4">
        <v>13753864</v>
      </c>
      <c r="F1026" s="4">
        <v>13889551</v>
      </c>
    </row>
    <row r="1027">
      <c r="A1027" s="0" t="s">
        <v>373</v>
      </c>
      <c r="B1027" s="3">
        <v>43186</v>
      </c>
      <c r="C1027" s="3">
        <v>43191</v>
      </c>
      <c r="D1027" s="2">
        <v>6.8180981293</v>
      </c>
      <c r="E1027" s="4">
        <v>13889562</v>
      </c>
      <c r="F1027" s="4">
        <v>14905858</v>
      </c>
    </row>
    <row r="1028">
      <c r="A1028" s="0" t="s">
        <v>373</v>
      </c>
      <c r="B1028" s="3">
        <v>43097</v>
      </c>
      <c r="C1028" s="3">
        <v>43101</v>
      </c>
      <c r="D1028" s="2">
        <v>9.5674933529</v>
      </c>
      <c r="E1028" s="4">
        <v>14905868</v>
      </c>
      <c r="F1028" s="4">
        <v>16482865</v>
      </c>
    </row>
    <row r="1029">
      <c r="A1029" s="0" t="s">
        <v>373</v>
      </c>
      <c r="B1029" s="3">
        <v>43006</v>
      </c>
      <c r="C1029" s="3">
        <v>43009</v>
      </c>
      <c r="D1029" s="2">
        <v>2.7887634546</v>
      </c>
      <c r="E1029" s="4">
        <v>16482868</v>
      </c>
      <c r="F1029" s="4">
        <v>16955723</v>
      </c>
    </row>
    <row r="1030">
      <c r="A1030" s="0" t="s">
        <v>373</v>
      </c>
      <c r="B1030" s="3">
        <v>42915</v>
      </c>
      <c r="C1030" s="3">
        <v>42917</v>
      </c>
      <c r="D1030" s="2">
        <v>5.5461792449</v>
      </c>
      <c r="E1030" s="4">
        <v>16955718</v>
      </c>
      <c r="F1030" s="4">
        <v>17951331</v>
      </c>
    </row>
    <row r="1031">
      <c r="A1031" s="0" t="s">
        <v>373</v>
      </c>
      <c r="B1031" s="3">
        <v>42824</v>
      </c>
      <c r="C1031" s="3">
        <v>42826</v>
      </c>
      <c r="D1031" s="2">
        <v>6.1705561557</v>
      </c>
      <c r="E1031" s="4">
        <v>17951331</v>
      </c>
      <c r="F1031" s="4">
        <v>19131874</v>
      </c>
    </row>
    <row r="1032">
      <c r="A1032" s="0" t="s">
        <v>373</v>
      </c>
      <c r="B1032" s="3">
        <v>42733</v>
      </c>
      <c r="C1032" s="3">
        <v>42736</v>
      </c>
      <c r="D1032" s="2">
        <v>12.0449591431</v>
      </c>
      <c r="E1032" s="4">
        <v>19131867</v>
      </c>
      <c r="F1032" s="4">
        <v>21751871</v>
      </c>
    </row>
    <row r="1033">
      <c r="A1033" s="0" t="s">
        <v>373</v>
      </c>
      <c r="B1033" s="3">
        <v>42642</v>
      </c>
      <c r="C1033" s="3">
        <v>42644</v>
      </c>
      <c r="D1033" s="2">
        <v>7.8007312226</v>
      </c>
      <c r="E1033" s="4">
        <v>21751870</v>
      </c>
      <c r="F1033" s="4">
        <v>23592237</v>
      </c>
    </row>
    <row r="1034">
      <c r="A1034" s="0" t="s">
        <v>373</v>
      </c>
      <c r="B1034" s="3">
        <v>42550</v>
      </c>
      <c r="C1034" s="3">
        <v>42552</v>
      </c>
      <c r="D1034" s="2">
        <v>7.9404168282</v>
      </c>
      <c r="E1034" s="4">
        <v>23592241</v>
      </c>
      <c r="F1034" s="4">
        <v>25627143</v>
      </c>
    </row>
    <row r="1035">
      <c r="A1035" s="0" t="s">
        <v>373</v>
      </c>
      <c r="B1035" s="3">
        <v>42459</v>
      </c>
      <c r="C1035" s="3">
        <v>42461</v>
      </c>
      <c r="D1035" s="2">
        <v>13.5501302291</v>
      </c>
      <c r="E1035" s="4">
        <v>25627144</v>
      </c>
      <c r="F1035" s="4">
        <v>29643936</v>
      </c>
    </row>
    <row r="1036">
      <c r="A1036" s="0" t="s">
        <v>373</v>
      </c>
      <c r="B1036" s="3">
        <v>42367</v>
      </c>
      <c r="C1036" s="3">
        <v>42370</v>
      </c>
      <c r="D1036" s="2">
        <v>10.0121108831</v>
      </c>
      <c r="E1036" s="4">
        <v>29643940</v>
      </c>
      <c r="F1036" s="4">
        <v>32942144</v>
      </c>
    </row>
    <row r="1037">
      <c r="A1037" s="0" t="s">
        <v>373</v>
      </c>
      <c r="B1037" s="3">
        <v>42276</v>
      </c>
      <c r="C1037" s="3">
        <v>42278</v>
      </c>
      <c r="D1037" s="2">
        <v>2.1344213587</v>
      </c>
      <c r="E1037" s="4">
        <v>32942139</v>
      </c>
      <c r="F1037" s="4">
        <v>33660598</v>
      </c>
    </row>
    <row r="1038">
      <c r="A1038" s="0" t="s">
        <v>373</v>
      </c>
      <c r="B1038" s="3">
        <v>42146</v>
      </c>
      <c r="C1038" s="3">
        <v>42186</v>
      </c>
      <c r="D1038" s="2">
        <v>26.6139610308</v>
      </c>
      <c r="E1038" s="4">
        <v>33660598</v>
      </c>
      <c r="F1038" s="4">
        <v>45867850</v>
      </c>
    </row>
    <row r="1039">
      <c r="A1039" s="0" t="s">
        <v>373</v>
      </c>
      <c r="B1039" s="3">
        <v>42055</v>
      </c>
      <c r="C1039" s="3">
        <v>42095</v>
      </c>
      <c r="D1039" s="2">
        <v>12.1965687637</v>
      </c>
      <c r="E1039" s="4">
        <v>45867850</v>
      </c>
      <c r="F1039" s="4">
        <v>52239246</v>
      </c>
    </row>
    <row r="1040">
      <c r="A1040" s="0" t="s">
        <v>373</v>
      </c>
      <c r="B1040" s="3">
        <v>41964</v>
      </c>
      <c r="C1040" s="3">
        <v>42005</v>
      </c>
      <c r="D1040" s="2">
        <v>21.4751399629</v>
      </c>
      <c r="E1040" s="4">
        <v>52239246</v>
      </c>
      <c r="F1040" s="4">
        <v>66525742</v>
      </c>
    </row>
    <row r="1041">
      <c r="A1041" s="0" t="s">
        <v>373</v>
      </c>
      <c r="B1041" s="3">
        <v>41873</v>
      </c>
      <c r="C1041" s="3">
        <v>41913</v>
      </c>
      <c r="D1041" s="2">
        <v>8.3216194728</v>
      </c>
      <c r="E1041" s="4">
        <v>66525742</v>
      </c>
      <c r="F1041" s="4">
        <v>72564264</v>
      </c>
    </row>
    <row r="1042">
      <c r="A1042" s="0" t="s">
        <v>373</v>
      </c>
      <c r="B1042" s="3">
        <v>41782</v>
      </c>
      <c r="C1042" s="3">
        <v>41821</v>
      </c>
      <c r="D1042" s="2">
        <v>12.8628036675</v>
      </c>
      <c r="E1042" s="4">
        <v>72564264</v>
      </c>
      <c r="F1042" s="4">
        <v>83275876</v>
      </c>
    </row>
    <row r="1043">
      <c r="A1043" s="0" t="s">
        <v>363</v>
      </c>
      <c r="B1043" s="3">
        <v>45377</v>
      </c>
      <c r="C1043" s="3">
        <v>45383</v>
      </c>
      <c r="D1043" s="2">
        <v>1.5521876171</v>
      </c>
      <c r="E1043" s="4">
        <v>5237970</v>
      </c>
      <c r="F1043" s="4">
        <v>5320555</v>
      </c>
    </row>
    <row r="1044">
      <c r="A1044" s="0" t="s">
        <v>363</v>
      </c>
      <c r="B1044" s="3">
        <v>45288</v>
      </c>
      <c r="C1044" s="3">
        <v>45292</v>
      </c>
      <c r="D1044" s="2">
        <v>1.5062146573</v>
      </c>
      <c r="E1044" s="4">
        <v>5320587</v>
      </c>
      <c r="F1044" s="4">
        <v>5401952</v>
      </c>
    </row>
    <row r="1045">
      <c r="A1045" s="0" t="s">
        <v>363</v>
      </c>
      <c r="B1045" s="3">
        <v>45197</v>
      </c>
      <c r="C1045" s="3">
        <v>45200</v>
      </c>
      <c r="D1045" s="2">
        <v>1.4622564206</v>
      </c>
      <c r="E1045" s="4">
        <v>5401981</v>
      </c>
      <c r="F1045" s="4">
        <v>5482144</v>
      </c>
    </row>
    <row r="1046">
      <c r="A1046" s="0" t="s">
        <v>363</v>
      </c>
      <c r="B1046" s="3">
        <v>45106</v>
      </c>
      <c r="C1046" s="3">
        <v>45108</v>
      </c>
      <c r="D1046" s="2">
        <v>1.4201877021</v>
      </c>
      <c r="E1046" s="4">
        <v>5482118</v>
      </c>
      <c r="F1046" s="4">
        <v>5561096</v>
      </c>
    </row>
    <row r="1047">
      <c r="A1047" s="0" t="s">
        <v>363</v>
      </c>
      <c r="B1047" s="3">
        <v>45015</v>
      </c>
      <c r="C1047" s="3">
        <v>45017</v>
      </c>
      <c r="D1047" s="2">
        <v>1.3265026872</v>
      </c>
      <c r="E1047" s="4">
        <v>5561112</v>
      </c>
      <c r="F1047" s="4">
        <v>5635872</v>
      </c>
    </row>
    <row r="1048">
      <c r="A1048" s="0" t="s">
        <v>363</v>
      </c>
      <c r="B1048" s="3">
        <v>44924</v>
      </c>
      <c r="C1048" s="3">
        <v>44927</v>
      </c>
      <c r="D1048" s="2">
        <v>22.9946753896</v>
      </c>
      <c r="E1048" s="4">
        <v>5635851</v>
      </c>
      <c r="F1048" s="4">
        <v>7318781</v>
      </c>
    </row>
    <row r="1049">
      <c r="A1049" s="0" t="s">
        <v>363</v>
      </c>
      <c r="B1049" s="3">
        <v>44833</v>
      </c>
      <c r="C1049" s="3">
        <v>44835</v>
      </c>
      <c r="D1049" s="2">
        <v>9.159051011</v>
      </c>
      <c r="E1049" s="4">
        <v>7318780</v>
      </c>
      <c r="F1049" s="4">
        <v>8056697</v>
      </c>
    </row>
    <row r="1050">
      <c r="A1050" s="0" t="s">
        <v>363</v>
      </c>
      <c r="B1050" s="3">
        <v>44741</v>
      </c>
      <c r="C1050" s="3">
        <v>44743</v>
      </c>
      <c r="D1050" s="2">
        <v>1.2511267638</v>
      </c>
      <c r="E1050" s="4">
        <v>8056729</v>
      </c>
      <c r="F1050" s="4">
        <v>8158806</v>
      </c>
    </row>
    <row r="1051">
      <c r="A1051" s="0" t="s">
        <v>363</v>
      </c>
      <c r="B1051" s="3">
        <v>44650</v>
      </c>
      <c r="C1051" s="3">
        <v>44652</v>
      </c>
      <c r="D1051" s="2">
        <v>1.2176286431</v>
      </c>
      <c r="E1051" s="4">
        <v>8158765</v>
      </c>
      <c r="F1051" s="4">
        <v>8259333</v>
      </c>
    </row>
    <row r="1052">
      <c r="A1052" s="0" t="s">
        <v>363</v>
      </c>
      <c r="B1052" s="3">
        <v>44559</v>
      </c>
      <c r="C1052" s="3">
        <v>44562</v>
      </c>
      <c r="D1052" s="2">
        <v>1.1854134929</v>
      </c>
      <c r="E1052" s="4">
        <v>8259352</v>
      </c>
      <c r="F1052" s="4">
        <v>8358434</v>
      </c>
    </row>
    <row r="1053">
      <c r="A1053" s="0" t="s">
        <v>363</v>
      </c>
      <c r="B1053" s="3">
        <v>44468</v>
      </c>
      <c r="C1053" s="3">
        <v>44470</v>
      </c>
      <c r="D1053" s="2">
        <v>4.7720630094</v>
      </c>
      <c r="E1053" s="4">
        <v>8358416</v>
      </c>
      <c r="F1053" s="4">
        <v>8777273</v>
      </c>
    </row>
    <row r="1054">
      <c r="A1054" s="0" t="s">
        <v>363</v>
      </c>
      <c r="B1054" s="3">
        <v>44376</v>
      </c>
      <c r="C1054" s="3">
        <v>44378</v>
      </c>
      <c r="D1054" s="2">
        <v>6.3532202376</v>
      </c>
      <c r="E1054" s="4">
        <v>8777287</v>
      </c>
      <c r="F1054" s="4">
        <v>9372759</v>
      </c>
    </row>
    <row r="1055">
      <c r="A1055" s="0" t="s">
        <v>363</v>
      </c>
      <c r="B1055" s="3">
        <v>44285</v>
      </c>
      <c r="C1055" s="3">
        <v>44287</v>
      </c>
      <c r="D1055" s="2">
        <v>14.4830042356</v>
      </c>
      <c r="E1055" s="4">
        <v>9372756</v>
      </c>
      <c r="F1055" s="4">
        <v>10960109</v>
      </c>
    </row>
    <row r="1056">
      <c r="A1056" s="0" t="s">
        <v>363</v>
      </c>
      <c r="B1056" s="3">
        <v>44194</v>
      </c>
      <c r="C1056" s="3">
        <v>44197</v>
      </c>
      <c r="D1056" s="2">
        <v>4.6023139024</v>
      </c>
      <c r="E1056" s="4">
        <v>10960098</v>
      </c>
      <c r="F1056" s="4">
        <v>11488851</v>
      </c>
    </row>
    <row r="1057">
      <c r="A1057" s="0" t="s">
        <v>363</v>
      </c>
      <c r="B1057" s="3">
        <v>44103</v>
      </c>
      <c r="C1057" s="3">
        <v>44105</v>
      </c>
      <c r="D1057" s="2">
        <v>3.8004528743</v>
      </c>
      <c r="E1057" s="4">
        <v>11488857</v>
      </c>
      <c r="F1057" s="4">
        <v>11942735</v>
      </c>
    </row>
    <row r="1058">
      <c r="A1058" s="0" t="s">
        <v>363</v>
      </c>
      <c r="B1058" s="3">
        <v>44011</v>
      </c>
      <c r="C1058" s="3">
        <v>44013</v>
      </c>
      <c r="D1058" s="2">
        <v>5.993830562</v>
      </c>
      <c r="E1058" s="4">
        <v>11942744</v>
      </c>
      <c r="F1058" s="4">
        <v>12704213</v>
      </c>
    </row>
    <row r="1059">
      <c r="A1059" s="0" t="s">
        <v>363</v>
      </c>
      <c r="B1059" s="3">
        <v>43920</v>
      </c>
      <c r="C1059" s="3">
        <v>43922</v>
      </c>
      <c r="D1059" s="2">
        <v>0.9795355276</v>
      </c>
      <c r="E1059" s="4">
        <v>12704183</v>
      </c>
      <c r="F1059" s="4">
        <v>12829856</v>
      </c>
    </row>
    <row r="1060">
      <c r="A1060" s="0" t="s">
        <v>363</v>
      </c>
      <c r="B1060" s="3">
        <v>43826</v>
      </c>
      <c r="C1060" s="3">
        <v>43831</v>
      </c>
      <c r="D1060" s="2">
        <v>6.1271989902</v>
      </c>
      <c r="E1060" s="4">
        <v>12829882</v>
      </c>
      <c r="F1060" s="4">
        <v>13667305</v>
      </c>
    </row>
    <row r="1061">
      <c r="A1061" s="0" t="s">
        <v>363</v>
      </c>
      <c r="B1061" s="3">
        <v>43735</v>
      </c>
      <c r="C1061" s="3">
        <v>43739</v>
      </c>
      <c r="D1061" s="2">
        <v>3.0584694077</v>
      </c>
      <c r="E1061" s="4">
        <v>13667292</v>
      </c>
      <c r="F1061" s="4">
        <v>14098490</v>
      </c>
    </row>
    <row r="1062">
      <c r="A1062" s="0" t="s">
        <v>363</v>
      </c>
      <c r="B1062" s="3">
        <v>43643</v>
      </c>
      <c r="C1062" s="3">
        <v>43647</v>
      </c>
      <c r="D1062" s="2">
        <v>0.9320650247</v>
      </c>
      <c r="E1062" s="4">
        <v>14098552</v>
      </c>
      <c r="F1062" s="4">
        <v>14231196</v>
      </c>
    </row>
    <row r="1063">
      <c r="A1063" s="0" t="s">
        <v>363</v>
      </c>
      <c r="B1063" s="3">
        <v>43552</v>
      </c>
      <c r="C1063" s="3">
        <v>43556</v>
      </c>
      <c r="D1063" s="2">
        <v>3.8833550645</v>
      </c>
      <c r="E1063" s="4">
        <v>14231141</v>
      </c>
      <c r="F1063" s="4">
        <v>14806115</v>
      </c>
    </row>
    <row r="1064">
      <c r="A1064" s="0" t="s">
        <v>363</v>
      </c>
      <c r="B1064" s="3">
        <v>43461</v>
      </c>
      <c r="C1064" s="3">
        <v>43466</v>
      </c>
      <c r="D1064" s="2">
        <v>0.9141290995</v>
      </c>
      <c r="E1064" s="4">
        <v>14806151</v>
      </c>
      <c r="F1064" s="4">
        <v>14942747</v>
      </c>
    </row>
    <row r="1065">
      <c r="A1065" s="0" t="s">
        <v>363</v>
      </c>
      <c r="B1065" s="3">
        <v>43370</v>
      </c>
      <c r="C1065" s="3">
        <v>43374</v>
      </c>
      <c r="D1065" s="2">
        <v>11.7362780127</v>
      </c>
      <c r="E1065" s="4">
        <v>14942718</v>
      </c>
      <c r="F1065" s="4">
        <v>16929626</v>
      </c>
    </row>
    <row r="1066">
      <c r="A1066" s="0" t="s">
        <v>363</v>
      </c>
      <c r="B1066" s="3">
        <v>43279</v>
      </c>
      <c r="C1066" s="3">
        <v>43282</v>
      </c>
      <c r="D1066" s="2">
        <v>0.864692047</v>
      </c>
      <c r="E1066" s="4">
        <v>16929628</v>
      </c>
      <c r="F1066" s="4">
        <v>17077294</v>
      </c>
    </row>
    <row r="1067">
      <c r="A1067" s="0" t="s">
        <v>363</v>
      </c>
      <c r="B1067" s="3">
        <v>43186</v>
      </c>
      <c r="C1067" s="3">
        <v>43191</v>
      </c>
      <c r="D1067" s="2">
        <v>0.8447173515</v>
      </c>
      <c r="E1067" s="4">
        <v>17077318</v>
      </c>
      <c r="F1067" s="4">
        <v>17222802</v>
      </c>
    </row>
    <row r="1068">
      <c r="A1068" s="0" t="s">
        <v>363</v>
      </c>
      <c r="B1068" s="3">
        <v>43097</v>
      </c>
      <c r="C1068" s="3">
        <v>43101</v>
      </c>
      <c r="D1068" s="2">
        <v>0.8253650279</v>
      </c>
      <c r="E1068" s="4">
        <v>17222800</v>
      </c>
      <c r="F1068" s="4">
        <v>17366134</v>
      </c>
    </row>
    <row r="1069">
      <c r="A1069" s="0" t="s">
        <v>363</v>
      </c>
      <c r="B1069" s="3">
        <v>43006</v>
      </c>
      <c r="C1069" s="3">
        <v>43009</v>
      </c>
      <c r="D1069" s="2">
        <v>8.425320561</v>
      </c>
      <c r="E1069" s="4">
        <v>17366105</v>
      </c>
      <c r="F1069" s="4">
        <v>18963872</v>
      </c>
    </row>
    <row r="1070">
      <c r="A1070" s="0" t="s">
        <v>363</v>
      </c>
      <c r="B1070" s="3">
        <v>42915</v>
      </c>
      <c r="C1070" s="3">
        <v>42917</v>
      </c>
      <c r="D1070" s="2">
        <v>9.3559050984</v>
      </c>
      <c r="E1070" s="4">
        <v>18963875</v>
      </c>
      <c r="F1070" s="4">
        <v>20921247</v>
      </c>
    </row>
    <row r="1071">
      <c r="A1071" s="0" t="s">
        <v>363</v>
      </c>
      <c r="B1071" s="3">
        <v>42824</v>
      </c>
      <c r="C1071" s="3">
        <v>42826</v>
      </c>
      <c r="D1071" s="2">
        <v>12.3643870463</v>
      </c>
      <c r="E1071" s="4">
        <v>20921249</v>
      </c>
      <c r="F1071" s="4">
        <v>23872999</v>
      </c>
    </row>
    <row r="1072">
      <c r="A1072" s="0" t="s">
        <v>363</v>
      </c>
      <c r="B1072" s="3">
        <v>42733</v>
      </c>
      <c r="C1072" s="3">
        <v>42736</v>
      </c>
      <c r="D1072" s="2">
        <v>13.570788813</v>
      </c>
      <c r="E1072" s="4">
        <v>23872997</v>
      </c>
      <c r="F1072" s="4">
        <v>27621445</v>
      </c>
    </row>
    <row r="1073">
      <c r="A1073" s="0" t="s">
        <v>363</v>
      </c>
      <c r="B1073" s="3">
        <v>42642</v>
      </c>
      <c r="C1073" s="3">
        <v>42644</v>
      </c>
      <c r="D1073" s="2">
        <v>2.313748</v>
      </c>
      <c r="E1073" s="4">
        <v>27621453</v>
      </c>
      <c r="F1073" s="4">
        <v>28275681</v>
      </c>
    </row>
    <row r="1074">
      <c r="A1074" s="0" t="s">
        <v>363</v>
      </c>
      <c r="B1074" s="3">
        <v>42550</v>
      </c>
      <c r="C1074" s="3">
        <v>42552</v>
      </c>
      <c r="D1074" s="2">
        <v>10.562459048</v>
      </c>
      <c r="E1074" s="4">
        <v>28275666</v>
      </c>
      <c r="F1074" s="4">
        <v>31614986</v>
      </c>
    </row>
    <row r="1075">
      <c r="A1075" s="0" t="s">
        <v>363</v>
      </c>
      <c r="B1075" s="3">
        <v>42459</v>
      </c>
      <c r="C1075" s="3">
        <v>42461</v>
      </c>
      <c r="D1075" s="2">
        <v>17.7325474597</v>
      </c>
      <c r="E1075" s="4">
        <v>31614992</v>
      </c>
      <c r="F1075" s="4">
        <v>38429526</v>
      </c>
    </row>
    <row r="1076">
      <c r="A1076" s="0" t="s">
        <v>363</v>
      </c>
      <c r="B1076" s="3">
        <v>42367</v>
      </c>
      <c r="C1076" s="3">
        <v>42370</v>
      </c>
      <c r="D1076" s="2">
        <v>9.4541584488</v>
      </c>
      <c r="E1076" s="4">
        <v>38429524</v>
      </c>
      <c r="F1076" s="4">
        <v>42442064</v>
      </c>
    </row>
    <row r="1077">
      <c r="A1077" s="0" t="s">
        <v>363</v>
      </c>
      <c r="B1077" s="3">
        <v>42276</v>
      </c>
      <c r="C1077" s="3">
        <v>42278</v>
      </c>
      <c r="D1077" s="2">
        <v>9.9329088815</v>
      </c>
      <c r="E1077" s="4">
        <v>42442065</v>
      </c>
      <c r="F1077" s="4">
        <v>47122722</v>
      </c>
    </row>
    <row r="1078">
      <c r="A1078" s="0" t="s">
        <v>363</v>
      </c>
      <c r="B1078" s="3">
        <v>42146</v>
      </c>
      <c r="C1078" s="3">
        <v>42186</v>
      </c>
      <c r="D1078" s="2">
        <v>7.1312201721</v>
      </c>
      <c r="E1078" s="4">
        <v>47122721</v>
      </c>
      <c r="F1078" s="4">
        <v>50741187</v>
      </c>
    </row>
    <row r="1079">
      <c r="A1079" s="0" t="s">
        <v>363</v>
      </c>
      <c r="B1079" s="3">
        <v>42055</v>
      </c>
      <c r="C1079" s="3">
        <v>42095</v>
      </c>
      <c r="D1079" s="2">
        <v>25.5068857211</v>
      </c>
      <c r="E1079" s="4">
        <v>50741187</v>
      </c>
      <c r="F1079" s="4">
        <v>68115272</v>
      </c>
    </row>
    <row r="1080">
      <c r="A1080" s="0" t="s">
        <v>363</v>
      </c>
      <c r="B1080" s="3">
        <v>41964</v>
      </c>
      <c r="C1080" s="3">
        <v>42005</v>
      </c>
      <c r="D1080" s="2">
        <v>12.8923243598</v>
      </c>
      <c r="E1080" s="4">
        <v>68115272</v>
      </c>
      <c r="F1080" s="4">
        <v>78196636</v>
      </c>
    </row>
    <row r="1081">
      <c r="A1081" s="0" t="s">
        <v>363</v>
      </c>
      <c r="B1081" s="3">
        <v>41873</v>
      </c>
      <c r="C1081" s="3">
        <v>41913</v>
      </c>
      <c r="D1081" s="2">
        <v>4.1360619908</v>
      </c>
      <c r="E1081" s="4">
        <v>78196636</v>
      </c>
      <c r="F1081" s="4">
        <v>81570440</v>
      </c>
    </row>
    <row r="1082">
      <c r="A1082" s="0" t="s">
        <v>363</v>
      </c>
      <c r="B1082" s="3">
        <v>41782</v>
      </c>
      <c r="C1082" s="3">
        <v>41821</v>
      </c>
      <c r="D1082" s="2">
        <v>9.3445627126</v>
      </c>
      <c r="E1082" s="4">
        <v>81570440</v>
      </c>
      <c r="F1082" s="4">
        <v>89978541</v>
      </c>
    </row>
    <row r="1083">
      <c r="A1083" s="0" t="s">
        <v>357</v>
      </c>
      <c r="B1083" s="3">
        <v>45377</v>
      </c>
      <c r="C1083" s="3">
        <v>45383</v>
      </c>
      <c r="D1083" s="2">
        <v>5.2569633133</v>
      </c>
      <c r="E1083" s="4">
        <v>14766140</v>
      </c>
      <c r="F1083" s="4">
        <v>15585462</v>
      </c>
    </row>
    <row r="1084">
      <c r="A1084" s="0" t="s">
        <v>357</v>
      </c>
      <c r="B1084" s="3">
        <v>45288</v>
      </c>
      <c r="C1084" s="3">
        <v>45292</v>
      </c>
      <c r="D1084" s="2">
        <v>5.2688231826</v>
      </c>
      <c r="E1084" s="4">
        <v>15585447</v>
      </c>
      <c r="F1084" s="4">
        <v>16452289</v>
      </c>
    </row>
    <row r="1085">
      <c r="A1085" s="0" t="s">
        <v>357</v>
      </c>
      <c r="B1085" s="3">
        <v>45197</v>
      </c>
      <c r="C1085" s="3">
        <v>45200</v>
      </c>
      <c r="D1085" s="2">
        <v>2.939982509</v>
      </c>
      <c r="E1085" s="4">
        <v>16530047</v>
      </c>
      <c r="F1085" s="4">
        <v>17030748</v>
      </c>
    </row>
    <row r="1086">
      <c r="A1086" s="0" t="s">
        <v>357</v>
      </c>
      <c r="B1086" s="3">
        <v>45106</v>
      </c>
      <c r="C1086" s="3">
        <v>45108</v>
      </c>
      <c r="D1086" s="2">
        <v>2.8149961989</v>
      </c>
      <c r="E1086" s="4">
        <v>17030737</v>
      </c>
      <c r="F1086" s="4">
        <v>17524038</v>
      </c>
    </row>
    <row r="1087">
      <c r="A1087" s="0" t="s">
        <v>357</v>
      </c>
      <c r="B1087" s="3">
        <v>45015</v>
      </c>
      <c r="C1087" s="3">
        <v>45017</v>
      </c>
      <c r="D1087" s="2">
        <v>5.3447822203</v>
      </c>
      <c r="E1087" s="4">
        <v>17524042</v>
      </c>
      <c r="F1087" s="4">
        <v>18513551</v>
      </c>
    </row>
    <row r="1088">
      <c r="A1088" s="0" t="s">
        <v>357</v>
      </c>
      <c r="B1088" s="3">
        <v>44924</v>
      </c>
      <c r="C1088" s="3">
        <v>44927</v>
      </c>
      <c r="D1088" s="2">
        <v>4.8795043364</v>
      </c>
      <c r="E1088" s="4">
        <v>18513557</v>
      </c>
      <c r="F1088" s="4">
        <v>19463268</v>
      </c>
    </row>
    <row r="1089">
      <c r="A1089" s="0" t="s">
        <v>357</v>
      </c>
      <c r="B1089" s="3">
        <v>44833</v>
      </c>
      <c r="C1089" s="3">
        <v>44835</v>
      </c>
      <c r="D1089" s="2">
        <v>4.2716206091</v>
      </c>
      <c r="E1089" s="4">
        <v>19463272</v>
      </c>
      <c r="F1089" s="4">
        <v>20331768</v>
      </c>
    </row>
    <row r="1090">
      <c r="A1090" s="0" t="s">
        <v>357</v>
      </c>
      <c r="B1090" s="3">
        <v>44741</v>
      </c>
      <c r="C1090" s="3">
        <v>44743</v>
      </c>
      <c r="D1090" s="2">
        <v>3.8631737661</v>
      </c>
      <c r="E1090" s="4">
        <v>20331763</v>
      </c>
      <c r="F1090" s="4">
        <v>21148777</v>
      </c>
    </row>
    <row r="1091">
      <c r="A1091" s="0" t="s">
        <v>357</v>
      </c>
      <c r="B1091" s="3">
        <v>44650</v>
      </c>
      <c r="C1091" s="3">
        <v>44652</v>
      </c>
      <c r="D1091" s="2">
        <v>3.3483412299</v>
      </c>
      <c r="E1091" s="4">
        <v>21148767</v>
      </c>
      <c r="F1091" s="4">
        <v>21881432</v>
      </c>
    </row>
    <row r="1092">
      <c r="A1092" s="0" t="s">
        <v>357</v>
      </c>
      <c r="B1092" s="3">
        <v>44559</v>
      </c>
      <c r="C1092" s="3">
        <v>44562</v>
      </c>
      <c r="D1092" s="2">
        <v>3.6967239003</v>
      </c>
      <c r="E1092" s="4">
        <v>21881442</v>
      </c>
      <c r="F1092" s="4">
        <v>22721389</v>
      </c>
    </row>
    <row r="1093">
      <c r="A1093" s="0" t="s">
        <v>357</v>
      </c>
      <c r="B1093" s="3">
        <v>44468</v>
      </c>
      <c r="C1093" s="3">
        <v>44470</v>
      </c>
      <c r="D1093" s="2">
        <v>3.3542348782</v>
      </c>
      <c r="E1093" s="4">
        <v>22721402</v>
      </c>
      <c r="F1093" s="4">
        <v>23509982</v>
      </c>
    </row>
    <row r="1094">
      <c r="A1094" s="0" t="s">
        <v>357</v>
      </c>
      <c r="B1094" s="3">
        <v>44376</v>
      </c>
      <c r="C1094" s="3">
        <v>44378</v>
      </c>
      <c r="D1094" s="2">
        <v>4.6391457174</v>
      </c>
      <c r="E1094" s="4">
        <v>23509978</v>
      </c>
      <c r="F1094" s="4">
        <v>24653699</v>
      </c>
    </row>
    <row r="1095">
      <c r="A1095" s="0" t="s">
        <v>357</v>
      </c>
      <c r="B1095" s="3">
        <v>44285</v>
      </c>
      <c r="C1095" s="3">
        <v>44287</v>
      </c>
      <c r="D1095" s="2">
        <v>4.8293964255</v>
      </c>
      <c r="E1095" s="4">
        <v>24653686</v>
      </c>
      <c r="F1095" s="4">
        <v>25904728</v>
      </c>
    </row>
    <row r="1096">
      <c r="A1096" s="0" t="s">
        <v>357</v>
      </c>
      <c r="B1096" s="3">
        <v>44194</v>
      </c>
      <c r="C1096" s="3">
        <v>44197</v>
      </c>
      <c r="D1096" s="2">
        <v>8.7159063131</v>
      </c>
      <c r="E1096" s="4">
        <v>25904737</v>
      </c>
      <c r="F1096" s="4">
        <v>28378150</v>
      </c>
    </row>
    <row r="1097">
      <c r="A1097" s="0" t="s">
        <v>357</v>
      </c>
      <c r="B1097" s="3">
        <v>44103</v>
      </c>
      <c r="C1097" s="3">
        <v>44105</v>
      </c>
      <c r="D1097" s="2">
        <v>3.4911583475</v>
      </c>
      <c r="E1097" s="4">
        <v>28378145</v>
      </c>
      <c r="F1097" s="4">
        <v>29404710</v>
      </c>
    </row>
    <row r="1098">
      <c r="A1098" s="0" t="s">
        <v>357</v>
      </c>
      <c r="B1098" s="3">
        <v>44011</v>
      </c>
      <c r="C1098" s="3">
        <v>44013</v>
      </c>
      <c r="D1098" s="2">
        <v>6.5746675227</v>
      </c>
      <c r="E1098" s="4">
        <v>29404720</v>
      </c>
      <c r="F1098" s="4">
        <v>31474033</v>
      </c>
    </row>
    <row r="1099">
      <c r="A1099" s="0" t="s">
        <v>357</v>
      </c>
      <c r="B1099" s="3">
        <v>43920</v>
      </c>
      <c r="C1099" s="3">
        <v>43922</v>
      </c>
      <c r="D1099" s="2">
        <v>14.6464913098</v>
      </c>
      <c r="E1099" s="4">
        <v>31474027</v>
      </c>
      <c r="F1099" s="4">
        <v>36874907</v>
      </c>
    </row>
    <row r="1100">
      <c r="A1100" s="0" t="s">
        <v>357</v>
      </c>
      <c r="B1100" s="3">
        <v>43826</v>
      </c>
      <c r="C1100" s="3">
        <v>43831</v>
      </c>
      <c r="D1100" s="2">
        <v>5.1054657065</v>
      </c>
      <c r="E1100" s="4">
        <v>36874901</v>
      </c>
      <c r="F1100" s="4">
        <v>38858825</v>
      </c>
    </row>
    <row r="1101">
      <c r="A1101" s="0" t="s">
        <v>357</v>
      </c>
      <c r="B1101" s="3">
        <v>43735</v>
      </c>
      <c r="C1101" s="3">
        <v>43739</v>
      </c>
      <c r="D1101" s="2">
        <v>2.82186229</v>
      </c>
      <c r="E1101" s="4">
        <v>38858826</v>
      </c>
      <c r="F1101" s="4">
        <v>39987210</v>
      </c>
    </row>
    <row r="1102">
      <c r="A1102" s="0" t="s">
        <v>357</v>
      </c>
      <c r="B1102" s="3">
        <v>43643</v>
      </c>
      <c r="C1102" s="3">
        <v>43647</v>
      </c>
      <c r="D1102" s="2">
        <v>2.9830086666</v>
      </c>
      <c r="E1102" s="4">
        <v>39987211</v>
      </c>
      <c r="F1102" s="4">
        <v>41216709</v>
      </c>
    </row>
    <row r="1103">
      <c r="A1103" s="0" t="s">
        <v>357</v>
      </c>
      <c r="B1103" s="3">
        <v>43552</v>
      </c>
      <c r="C1103" s="3">
        <v>43556</v>
      </c>
      <c r="D1103" s="2">
        <v>2.3651745117</v>
      </c>
      <c r="E1103" s="4">
        <v>41216731</v>
      </c>
      <c r="F1103" s="4">
        <v>42215194</v>
      </c>
    </row>
    <row r="1104">
      <c r="A1104" s="0" t="s">
        <v>357</v>
      </c>
      <c r="B1104" s="3">
        <v>43461</v>
      </c>
      <c r="C1104" s="3">
        <v>43466</v>
      </c>
      <c r="D1104" s="2">
        <v>3.1625299591</v>
      </c>
      <c r="E1104" s="4">
        <v>42215164</v>
      </c>
      <c r="F1104" s="4">
        <v>43593832</v>
      </c>
    </row>
    <row r="1105">
      <c r="A1105" s="0" t="s">
        <v>357</v>
      </c>
      <c r="B1105" s="3">
        <v>43370</v>
      </c>
      <c r="C1105" s="3">
        <v>43374</v>
      </c>
      <c r="D1105" s="2">
        <v>5.0510455735</v>
      </c>
      <c r="E1105" s="4">
        <v>43593847</v>
      </c>
      <c r="F1105" s="4">
        <v>45912930</v>
      </c>
    </row>
    <row r="1106">
      <c r="A1106" s="0" t="s">
        <v>357</v>
      </c>
      <c r="B1106" s="3">
        <v>43279</v>
      </c>
      <c r="C1106" s="3">
        <v>43282</v>
      </c>
      <c r="D1106" s="2">
        <v>3.5358190681</v>
      </c>
      <c r="E1106" s="4">
        <v>45912916</v>
      </c>
      <c r="F1106" s="4">
        <v>47595818</v>
      </c>
    </row>
    <row r="1107">
      <c r="A1107" s="0" t="s">
        <v>357</v>
      </c>
      <c r="B1107" s="3">
        <v>43186</v>
      </c>
      <c r="C1107" s="3">
        <v>43191</v>
      </c>
      <c r="D1107" s="2">
        <v>3.7672045286</v>
      </c>
      <c r="E1107" s="4">
        <v>47595837</v>
      </c>
      <c r="F1107" s="4">
        <v>49459061</v>
      </c>
    </row>
    <row r="1108">
      <c r="A1108" s="0" t="s">
        <v>357</v>
      </c>
      <c r="B1108" s="3">
        <v>43097</v>
      </c>
      <c r="C1108" s="3">
        <v>43101</v>
      </c>
      <c r="D1108" s="2">
        <v>4.255938687</v>
      </c>
      <c r="E1108" s="4">
        <v>49459044</v>
      </c>
      <c r="F1108" s="4">
        <v>51657558</v>
      </c>
    </row>
    <row r="1109">
      <c r="A1109" s="0" t="s">
        <v>357</v>
      </c>
      <c r="B1109" s="3">
        <v>43006</v>
      </c>
      <c r="C1109" s="3">
        <v>43009</v>
      </c>
      <c r="D1109" s="2">
        <v>5.0209431657</v>
      </c>
      <c r="E1109" s="4">
        <v>51657558</v>
      </c>
      <c r="F1109" s="4">
        <v>54388367</v>
      </c>
    </row>
    <row r="1110">
      <c r="A1110" s="0" t="s">
        <v>357</v>
      </c>
      <c r="B1110" s="3">
        <v>42915</v>
      </c>
      <c r="C1110" s="3">
        <v>42917</v>
      </c>
      <c r="D1110" s="2">
        <v>2.4932639329</v>
      </c>
      <c r="E1110" s="4">
        <v>54388373</v>
      </c>
      <c r="F1110" s="4">
        <v>55779093</v>
      </c>
    </row>
    <row r="1111">
      <c r="A1111" s="0" t="s">
        <v>357</v>
      </c>
      <c r="B1111" s="3">
        <v>42824</v>
      </c>
      <c r="C1111" s="3">
        <v>42826</v>
      </c>
      <c r="D1111" s="2">
        <v>4.7865003568</v>
      </c>
      <c r="E1111" s="4">
        <v>55779093</v>
      </c>
      <c r="F1111" s="4">
        <v>58583177</v>
      </c>
    </row>
    <row r="1112">
      <c r="A1112" s="0" t="s">
        <v>357</v>
      </c>
      <c r="B1112" s="3">
        <v>42733</v>
      </c>
      <c r="C1112" s="3">
        <v>42736</v>
      </c>
      <c r="D1112" s="2">
        <v>8.4743224463</v>
      </c>
      <c r="E1112" s="4">
        <v>58583180</v>
      </c>
      <c r="F1112" s="4">
        <v>64007371</v>
      </c>
    </row>
    <row r="1113">
      <c r="A1113" s="0" t="s">
        <v>357</v>
      </c>
      <c r="B1113" s="3">
        <v>42642</v>
      </c>
      <c r="C1113" s="3">
        <v>42644</v>
      </c>
      <c r="D1113" s="2">
        <v>7.0139139788</v>
      </c>
      <c r="E1113" s="4">
        <v>64007374</v>
      </c>
      <c r="F1113" s="4">
        <v>68835432</v>
      </c>
    </row>
    <row r="1114">
      <c r="A1114" s="0" t="s">
        <v>357</v>
      </c>
      <c r="B1114" s="3">
        <v>42550</v>
      </c>
      <c r="C1114" s="3">
        <v>42552</v>
      </c>
      <c r="D1114" s="2">
        <v>2.3958330606</v>
      </c>
      <c r="E1114" s="4">
        <v>68835409</v>
      </c>
      <c r="F1114" s="4">
        <v>70525072</v>
      </c>
    </row>
    <row r="1115">
      <c r="A1115" s="0" t="s">
        <v>357</v>
      </c>
      <c r="B1115" s="3">
        <v>42459</v>
      </c>
      <c r="C1115" s="3">
        <v>42461</v>
      </c>
      <c r="D1115" s="2">
        <v>3.9480779225</v>
      </c>
      <c r="E1115" s="4">
        <v>70525097</v>
      </c>
      <c r="F1115" s="4">
        <v>73423931</v>
      </c>
    </row>
    <row r="1116">
      <c r="A1116" s="0" t="s">
        <v>357</v>
      </c>
      <c r="B1116" s="3">
        <v>42367</v>
      </c>
      <c r="C1116" s="3">
        <v>42370</v>
      </c>
      <c r="D1116" s="2">
        <v>5.2453817319</v>
      </c>
      <c r="E1116" s="4">
        <v>73423921</v>
      </c>
      <c r="F1116" s="4">
        <v>77488488</v>
      </c>
    </row>
    <row r="1117">
      <c r="A1117" s="0" t="s">
        <v>357</v>
      </c>
      <c r="B1117" s="3">
        <v>42276</v>
      </c>
      <c r="C1117" s="3">
        <v>42278</v>
      </c>
      <c r="D1117" s="2">
        <v>5.2848303928</v>
      </c>
      <c r="E1117" s="4">
        <v>77488492</v>
      </c>
      <c r="F1117" s="4">
        <v>81812124</v>
      </c>
    </row>
    <row r="1118">
      <c r="A1118" s="0" t="s">
        <v>357</v>
      </c>
      <c r="B1118" s="3">
        <v>42146</v>
      </c>
      <c r="C1118" s="3">
        <v>42186</v>
      </c>
      <c r="D1118" s="2">
        <v>19.7854671692</v>
      </c>
      <c r="E1118" s="4">
        <v>81812124</v>
      </c>
      <c r="F1118" s="4">
        <v>101991648</v>
      </c>
    </row>
    <row r="1119">
      <c r="A1119" s="0" t="s">
        <v>357</v>
      </c>
      <c r="B1119" s="3">
        <v>42055</v>
      </c>
      <c r="C1119" s="3">
        <v>42095</v>
      </c>
      <c r="D1119" s="2">
        <v>10.5006967472</v>
      </c>
      <c r="E1119" s="4">
        <v>101991648</v>
      </c>
      <c r="F1119" s="4">
        <v>113958036</v>
      </c>
    </row>
    <row r="1120">
      <c r="A1120" s="0" t="s">
        <v>357</v>
      </c>
      <c r="B1120" s="3">
        <v>41964</v>
      </c>
      <c r="C1120" s="3">
        <v>42005</v>
      </c>
      <c r="D1120" s="2">
        <v>14.775238196</v>
      </c>
      <c r="E1120" s="4">
        <v>113958036</v>
      </c>
      <c r="F1120" s="4">
        <v>133714702</v>
      </c>
    </row>
    <row r="1121">
      <c r="A1121" s="0" t="s">
        <v>357</v>
      </c>
      <c r="B1121" s="3">
        <v>41873</v>
      </c>
      <c r="C1121" s="3">
        <v>41913</v>
      </c>
      <c r="D1121" s="2">
        <v>6.6738946021</v>
      </c>
      <c r="E1121" s="4">
        <v>133714701</v>
      </c>
      <c r="F1121" s="4">
        <v>143276847</v>
      </c>
    </row>
    <row r="1122">
      <c r="A1122" s="0" t="s">
        <v>357</v>
      </c>
      <c r="B1122" s="3">
        <v>41782</v>
      </c>
      <c r="C1122" s="3">
        <v>41821</v>
      </c>
      <c r="D1122" s="2">
        <v>9.7626505491</v>
      </c>
      <c r="E1122" s="4">
        <v>143508901</v>
      </c>
      <c r="F1122" s="4">
        <v>159034925</v>
      </c>
    </row>
    <row r="1123">
      <c r="A1123" s="0" t="s">
        <v>349</v>
      </c>
      <c r="B1123" s="3">
        <v>45377</v>
      </c>
      <c r="C1123" s="3">
        <v>45383</v>
      </c>
      <c r="D1123" s="2">
        <v>5.4465399751</v>
      </c>
      <c r="E1123" s="4">
        <v>37288007</v>
      </c>
      <c r="F1123" s="4">
        <v>39435899</v>
      </c>
    </row>
    <row r="1124">
      <c r="A1124" s="0" t="s">
        <v>349</v>
      </c>
      <c r="B1124" s="3">
        <v>45288</v>
      </c>
      <c r="C1124" s="3">
        <v>45292</v>
      </c>
      <c r="D1124" s="2">
        <v>4.5701156114</v>
      </c>
      <c r="E1124" s="4">
        <v>39435893</v>
      </c>
      <c r="F1124" s="4">
        <v>41324469</v>
      </c>
    </row>
    <row r="1125">
      <c r="A1125" s="0" t="s">
        <v>349</v>
      </c>
      <c r="B1125" s="3">
        <v>45197</v>
      </c>
      <c r="C1125" s="3">
        <v>45200</v>
      </c>
      <c r="D1125" s="2">
        <v>2.7802616766</v>
      </c>
      <c r="E1125" s="4">
        <v>41324466</v>
      </c>
      <c r="F1125" s="4">
        <v>42506251</v>
      </c>
    </row>
    <row r="1126">
      <c r="A1126" s="0" t="s">
        <v>349</v>
      </c>
      <c r="B1126" s="3">
        <v>45106</v>
      </c>
      <c r="C1126" s="3">
        <v>45108</v>
      </c>
      <c r="D1126" s="2">
        <v>1.3556986216</v>
      </c>
      <c r="E1126" s="4">
        <v>42506227</v>
      </c>
      <c r="F1126" s="4">
        <v>43090403</v>
      </c>
    </row>
    <row r="1127">
      <c r="A1127" s="0" t="s">
        <v>349</v>
      </c>
      <c r="B1127" s="3">
        <v>45015</v>
      </c>
      <c r="C1127" s="3">
        <v>45017</v>
      </c>
      <c r="D1127" s="2">
        <v>1.7948090954</v>
      </c>
      <c r="E1127" s="4">
        <v>43090455</v>
      </c>
      <c r="F1127" s="4">
        <v>43877981</v>
      </c>
    </row>
    <row r="1128">
      <c r="A1128" s="0" t="s">
        <v>349</v>
      </c>
      <c r="B1128" s="3">
        <v>44924</v>
      </c>
      <c r="C1128" s="3">
        <v>44927</v>
      </c>
      <c r="D1128" s="2">
        <v>3.5251122032</v>
      </c>
      <c r="E1128" s="4">
        <v>43877955</v>
      </c>
      <c r="F1128" s="4">
        <v>45481219</v>
      </c>
    </row>
    <row r="1129">
      <c r="A1129" s="0" t="s">
        <v>349</v>
      </c>
      <c r="B1129" s="3">
        <v>44833</v>
      </c>
      <c r="C1129" s="3">
        <v>44835</v>
      </c>
      <c r="D1129" s="2">
        <v>3.3262163692</v>
      </c>
      <c r="E1129" s="4">
        <v>45481214</v>
      </c>
      <c r="F1129" s="4">
        <v>47046068</v>
      </c>
    </row>
    <row r="1130">
      <c r="A1130" s="0" t="s">
        <v>349</v>
      </c>
      <c r="B1130" s="3">
        <v>44741</v>
      </c>
      <c r="C1130" s="3">
        <v>44743</v>
      </c>
      <c r="D1130" s="2">
        <v>3.6646674309</v>
      </c>
      <c r="E1130" s="4">
        <v>47046087</v>
      </c>
      <c r="F1130" s="4">
        <v>48835755</v>
      </c>
    </row>
    <row r="1131">
      <c r="A1131" s="0" t="s">
        <v>349</v>
      </c>
      <c r="B1131" s="3">
        <v>44650</v>
      </c>
      <c r="C1131" s="3">
        <v>44652</v>
      </c>
      <c r="D1131" s="2">
        <v>4.7162684025</v>
      </c>
      <c r="E1131" s="4">
        <v>48835750</v>
      </c>
      <c r="F1131" s="4">
        <v>51252978</v>
      </c>
    </row>
    <row r="1132">
      <c r="A1132" s="0" t="s">
        <v>349</v>
      </c>
      <c r="B1132" s="3">
        <v>44559</v>
      </c>
      <c r="C1132" s="3">
        <v>44562</v>
      </c>
      <c r="D1132" s="2">
        <v>5.4157064691</v>
      </c>
      <c r="E1132" s="4">
        <v>51252970</v>
      </c>
      <c r="F1132" s="4">
        <v>54187612</v>
      </c>
    </row>
    <row r="1133">
      <c r="A1133" s="0" t="s">
        <v>349</v>
      </c>
      <c r="B1133" s="3">
        <v>44468</v>
      </c>
      <c r="C1133" s="3">
        <v>44470</v>
      </c>
      <c r="D1133" s="2">
        <v>4.3826767869</v>
      </c>
      <c r="E1133" s="4">
        <v>54187626</v>
      </c>
      <c r="F1133" s="4">
        <v>56671348</v>
      </c>
    </row>
    <row r="1134">
      <c r="A1134" s="0" t="s">
        <v>349</v>
      </c>
      <c r="B1134" s="3">
        <v>44376</v>
      </c>
      <c r="C1134" s="3">
        <v>44378</v>
      </c>
      <c r="D1134" s="2">
        <v>7.0898406777</v>
      </c>
      <c r="E1134" s="4">
        <v>56671334</v>
      </c>
      <c r="F1134" s="4">
        <v>60995842</v>
      </c>
    </row>
    <row r="1135">
      <c r="A1135" s="0" t="s">
        <v>349</v>
      </c>
      <c r="B1135" s="3">
        <v>44285</v>
      </c>
      <c r="C1135" s="3">
        <v>44287</v>
      </c>
      <c r="D1135" s="2">
        <v>9.8367161717</v>
      </c>
      <c r="E1135" s="4">
        <v>60995851</v>
      </c>
      <c r="F1135" s="4">
        <v>67650432</v>
      </c>
    </row>
    <row r="1136">
      <c r="A1136" s="0" t="s">
        <v>349</v>
      </c>
      <c r="B1136" s="3">
        <v>44194</v>
      </c>
      <c r="C1136" s="3">
        <v>44197</v>
      </c>
      <c r="D1136" s="2">
        <v>6.503509955</v>
      </c>
      <c r="E1136" s="4">
        <v>67650426</v>
      </c>
      <c r="F1136" s="4">
        <v>72356113</v>
      </c>
    </row>
    <row r="1137">
      <c r="A1137" s="0" t="s">
        <v>349</v>
      </c>
      <c r="B1137" s="3">
        <v>44103</v>
      </c>
      <c r="C1137" s="3">
        <v>44105</v>
      </c>
      <c r="D1137" s="2">
        <v>8.9992156744</v>
      </c>
      <c r="E1137" s="4">
        <v>72356115</v>
      </c>
      <c r="F1137" s="4">
        <v>79511529</v>
      </c>
    </row>
    <row r="1138">
      <c r="A1138" s="0" t="s">
        <v>349</v>
      </c>
      <c r="B1138" s="3">
        <v>44011</v>
      </c>
      <c r="C1138" s="3">
        <v>44013</v>
      </c>
      <c r="D1138" s="2">
        <v>6.8869964275</v>
      </c>
      <c r="E1138" s="4">
        <v>79511529</v>
      </c>
      <c r="F1138" s="4">
        <v>85392508</v>
      </c>
    </row>
    <row r="1139">
      <c r="A1139" s="0" t="s">
        <v>349</v>
      </c>
      <c r="B1139" s="3">
        <v>43920</v>
      </c>
      <c r="C1139" s="3">
        <v>43922</v>
      </c>
      <c r="D1139" s="2">
        <v>6.885625842</v>
      </c>
      <c r="E1139" s="4">
        <v>85392509</v>
      </c>
      <c r="F1139" s="4">
        <v>91707118</v>
      </c>
    </row>
    <row r="1140">
      <c r="A1140" s="0" t="s">
        <v>349</v>
      </c>
      <c r="B1140" s="3">
        <v>43826</v>
      </c>
      <c r="C1140" s="3">
        <v>43831</v>
      </c>
      <c r="D1140" s="2">
        <v>27.4067689528</v>
      </c>
      <c r="E1140" s="4">
        <v>91707118</v>
      </c>
      <c r="F1140" s="4">
        <v>126330123</v>
      </c>
    </row>
    <row r="1141">
      <c r="A1141" s="0" t="s">
        <v>349</v>
      </c>
      <c r="B1141" s="3">
        <v>43735</v>
      </c>
      <c r="C1141" s="3">
        <v>43739</v>
      </c>
      <c r="D1141" s="2">
        <v>4.4991732542</v>
      </c>
      <c r="E1141" s="4">
        <v>126330120</v>
      </c>
      <c r="F1141" s="4">
        <v>132281703</v>
      </c>
    </row>
    <row r="1142">
      <c r="A1142" s="0" t="s">
        <v>349</v>
      </c>
      <c r="B1142" s="3">
        <v>43643</v>
      </c>
      <c r="C1142" s="3">
        <v>43647</v>
      </c>
      <c r="D1142" s="2">
        <v>3.2224282649</v>
      </c>
      <c r="E1142" s="4">
        <v>132281713</v>
      </c>
      <c r="F1142" s="4">
        <v>136686332</v>
      </c>
    </row>
    <row r="1143">
      <c r="A1143" s="0" t="s">
        <v>349</v>
      </c>
      <c r="B1143" s="3">
        <v>43552</v>
      </c>
      <c r="C1143" s="3">
        <v>43556</v>
      </c>
      <c r="D1143" s="2">
        <v>3.5711776137</v>
      </c>
      <c r="E1143" s="4">
        <v>136686336</v>
      </c>
      <c r="F1143" s="4">
        <v>141748424</v>
      </c>
    </row>
    <row r="1144">
      <c r="A1144" s="0" t="s">
        <v>349</v>
      </c>
      <c r="B1144" s="3">
        <v>43461</v>
      </c>
      <c r="C1144" s="3">
        <v>43466</v>
      </c>
      <c r="D1144" s="2">
        <v>3.5851718335</v>
      </c>
      <c r="E1144" s="4">
        <v>141748418</v>
      </c>
      <c r="F1144" s="4">
        <v>147019313</v>
      </c>
    </row>
    <row r="1145">
      <c r="A1145" s="0" t="s">
        <v>349</v>
      </c>
      <c r="B1145" s="3">
        <v>43370</v>
      </c>
      <c r="C1145" s="3">
        <v>43374</v>
      </c>
      <c r="D1145" s="2">
        <v>2.1738514165</v>
      </c>
      <c r="E1145" s="4">
        <v>147019305</v>
      </c>
      <c r="F1145" s="4">
        <v>150286306</v>
      </c>
    </row>
    <row r="1146">
      <c r="A1146" s="0" t="s">
        <v>349</v>
      </c>
      <c r="B1146" s="3">
        <v>43279</v>
      </c>
      <c r="C1146" s="3">
        <v>43282</v>
      </c>
      <c r="D1146" s="2">
        <v>4.0063266534</v>
      </c>
      <c r="E1146" s="4">
        <v>150286305</v>
      </c>
      <c r="F1146" s="4">
        <v>156558552</v>
      </c>
    </row>
    <row r="1147">
      <c r="A1147" s="0" t="s">
        <v>349</v>
      </c>
      <c r="B1147" s="3">
        <v>43186</v>
      </c>
      <c r="C1147" s="3">
        <v>43191</v>
      </c>
      <c r="D1147" s="2">
        <v>3.8415626433</v>
      </c>
      <c r="E1147" s="4">
        <v>156558552</v>
      </c>
      <c r="F1147" s="4">
        <v>162813120</v>
      </c>
    </row>
    <row r="1148">
      <c r="A1148" s="0" t="s">
        <v>349</v>
      </c>
      <c r="B1148" s="3">
        <v>43097</v>
      </c>
      <c r="C1148" s="3">
        <v>43101</v>
      </c>
      <c r="D1148" s="2">
        <v>5.1980263781</v>
      </c>
      <c r="E1148" s="4">
        <v>162813119</v>
      </c>
      <c r="F1148" s="4">
        <v>171740221</v>
      </c>
    </row>
    <row r="1149">
      <c r="A1149" s="0" t="s">
        <v>349</v>
      </c>
      <c r="B1149" s="3">
        <v>43006</v>
      </c>
      <c r="C1149" s="3">
        <v>43009</v>
      </c>
      <c r="D1149" s="2">
        <v>4.2997739941</v>
      </c>
      <c r="E1149" s="4">
        <v>171740233</v>
      </c>
      <c r="F1149" s="4">
        <v>179456455</v>
      </c>
    </row>
    <row r="1150">
      <c r="A1150" s="0" t="s">
        <v>349</v>
      </c>
      <c r="B1150" s="3">
        <v>42915</v>
      </c>
      <c r="C1150" s="3">
        <v>42917</v>
      </c>
      <c r="D1150" s="2">
        <v>5.8233899966</v>
      </c>
      <c r="E1150" s="4">
        <v>179456447</v>
      </c>
      <c r="F1150" s="4">
        <v>190553097</v>
      </c>
    </row>
    <row r="1151">
      <c r="A1151" s="0" t="s">
        <v>349</v>
      </c>
      <c r="B1151" s="3">
        <v>42824</v>
      </c>
      <c r="C1151" s="3">
        <v>42826</v>
      </c>
      <c r="D1151" s="2">
        <v>7.0050532493</v>
      </c>
      <c r="E1151" s="4">
        <v>190553096</v>
      </c>
      <c r="F1151" s="4">
        <v>204906936</v>
      </c>
    </row>
    <row r="1152">
      <c r="A1152" s="0" t="s">
        <v>349</v>
      </c>
      <c r="B1152" s="3">
        <v>42733</v>
      </c>
      <c r="C1152" s="3">
        <v>42736</v>
      </c>
      <c r="D1152" s="2">
        <v>7.4746582635</v>
      </c>
      <c r="E1152" s="4">
        <v>204906941</v>
      </c>
      <c r="F1152" s="4">
        <v>221460345</v>
      </c>
    </row>
    <row r="1153">
      <c r="A1153" s="0" t="s">
        <v>349</v>
      </c>
      <c r="B1153" s="3">
        <v>42642</v>
      </c>
      <c r="C1153" s="3">
        <v>42644</v>
      </c>
      <c r="D1153" s="2">
        <v>8.2088464798</v>
      </c>
      <c r="E1153" s="4">
        <v>221460346</v>
      </c>
      <c r="F1153" s="4">
        <v>241265457</v>
      </c>
    </row>
    <row r="1154">
      <c r="A1154" s="0" t="s">
        <v>349</v>
      </c>
      <c r="B1154" s="3">
        <v>42550</v>
      </c>
      <c r="C1154" s="3">
        <v>42552</v>
      </c>
      <c r="D1154" s="2">
        <v>4.8941810261</v>
      </c>
      <c r="E1154" s="4">
        <v>241265463</v>
      </c>
      <c r="F1154" s="4">
        <v>253681074</v>
      </c>
    </row>
    <row r="1155">
      <c r="A1155" s="0" t="s">
        <v>349</v>
      </c>
      <c r="B1155" s="3">
        <v>42459</v>
      </c>
      <c r="C1155" s="3">
        <v>42461</v>
      </c>
      <c r="D1155" s="2">
        <v>3.406390425</v>
      </c>
      <c r="E1155" s="4">
        <v>253681070</v>
      </c>
      <c r="F1155" s="4">
        <v>262627177</v>
      </c>
    </row>
    <row r="1156">
      <c r="A1156" s="0" t="s">
        <v>349</v>
      </c>
      <c r="B1156" s="3">
        <v>42367</v>
      </c>
      <c r="C1156" s="3">
        <v>42370</v>
      </c>
      <c r="D1156" s="2">
        <v>4.7613993965</v>
      </c>
      <c r="E1156" s="4">
        <v>262627165</v>
      </c>
      <c r="F1156" s="4">
        <v>275757060</v>
      </c>
    </row>
    <row r="1157">
      <c r="A1157" s="0" t="s">
        <v>349</v>
      </c>
      <c r="B1157" s="3">
        <v>42276</v>
      </c>
      <c r="C1157" s="3">
        <v>42278</v>
      </c>
      <c r="D1157" s="2">
        <v>6.2828985613</v>
      </c>
      <c r="E1157" s="4">
        <v>275757067</v>
      </c>
      <c r="F1157" s="4">
        <v>294244127</v>
      </c>
    </row>
    <row r="1158">
      <c r="A1158" s="0" t="s">
        <v>349</v>
      </c>
      <c r="B1158" s="3">
        <v>42146</v>
      </c>
      <c r="C1158" s="3">
        <v>42186</v>
      </c>
      <c r="D1158" s="2">
        <v>15.4670019405</v>
      </c>
      <c r="E1158" s="4">
        <v>294244127</v>
      </c>
      <c r="F1158" s="4">
        <v>348081972</v>
      </c>
    </row>
    <row r="1159">
      <c r="A1159" s="0" t="s">
        <v>349</v>
      </c>
      <c r="B1159" s="3">
        <v>42055</v>
      </c>
      <c r="C1159" s="3">
        <v>42095</v>
      </c>
      <c r="D1159" s="2">
        <v>16.9014557703</v>
      </c>
      <c r="E1159" s="4">
        <v>348081972</v>
      </c>
      <c r="F1159" s="4">
        <v>418878544</v>
      </c>
    </row>
    <row r="1160">
      <c r="A1160" s="0" t="s">
        <v>349</v>
      </c>
      <c r="B1160" s="3">
        <v>41964</v>
      </c>
      <c r="C1160" s="3">
        <v>42005</v>
      </c>
      <c r="D1160" s="2">
        <v>18.9163177451</v>
      </c>
      <c r="E1160" s="4">
        <v>418878544</v>
      </c>
      <c r="F1160" s="4">
        <v>516600298</v>
      </c>
    </row>
    <row r="1161">
      <c r="A1161" s="0" t="s">
        <v>349</v>
      </c>
      <c r="B1161" s="3">
        <v>41873</v>
      </c>
      <c r="C1161" s="3">
        <v>41913</v>
      </c>
      <c r="D1161" s="2">
        <v>8.7787503915</v>
      </c>
      <c r="E1161" s="4">
        <v>516600297</v>
      </c>
      <c r="F1161" s="4">
        <v>566315743</v>
      </c>
    </row>
    <row r="1162">
      <c r="A1162" s="0" t="s">
        <v>349</v>
      </c>
      <c r="B1162" s="3">
        <v>41782</v>
      </c>
      <c r="C1162" s="3">
        <v>41821</v>
      </c>
      <c r="D1162" s="2">
        <v>11.6185610804</v>
      </c>
      <c r="E1162" s="4">
        <v>566315743</v>
      </c>
      <c r="F1162" s="4">
        <v>640763208</v>
      </c>
    </row>
    <row r="1163">
      <c r="A1163" s="0" t="s">
        <v>353</v>
      </c>
      <c r="B1163" s="3">
        <v>45377</v>
      </c>
      <c r="C1163" s="3">
        <v>45383</v>
      </c>
      <c r="D1163" s="2">
        <v>1.4073332536</v>
      </c>
      <c r="E1163" s="4">
        <v>27554994</v>
      </c>
      <c r="F1163" s="4">
        <v>27948320</v>
      </c>
    </row>
    <row r="1164">
      <c r="A1164" s="0" t="s">
        <v>353</v>
      </c>
      <c r="B1164" s="3">
        <v>45288</v>
      </c>
      <c r="C1164" s="3">
        <v>45292</v>
      </c>
      <c r="D1164" s="2">
        <v>3.2966270898</v>
      </c>
      <c r="E1164" s="4">
        <v>27948324</v>
      </c>
      <c r="F1164" s="4">
        <v>28901085</v>
      </c>
    </row>
    <row r="1165">
      <c r="A1165" s="0" t="s">
        <v>353</v>
      </c>
      <c r="B1165" s="3">
        <v>45197</v>
      </c>
      <c r="C1165" s="3">
        <v>45200</v>
      </c>
      <c r="D1165" s="2">
        <v>1.655603272</v>
      </c>
      <c r="E1165" s="4">
        <v>28901054</v>
      </c>
      <c r="F1165" s="4">
        <v>29387596</v>
      </c>
    </row>
    <row r="1166">
      <c r="A1166" s="0" t="s">
        <v>353</v>
      </c>
      <c r="B1166" s="3">
        <v>45106</v>
      </c>
      <c r="C1166" s="3">
        <v>45108</v>
      </c>
      <c r="D1166" s="2">
        <v>1.8964296556</v>
      </c>
      <c r="E1166" s="4">
        <v>29387623</v>
      </c>
      <c r="F1166" s="4">
        <v>29955712</v>
      </c>
    </row>
    <row r="1167">
      <c r="A1167" s="0" t="s">
        <v>353</v>
      </c>
      <c r="B1167" s="3">
        <v>45015</v>
      </c>
      <c r="C1167" s="3">
        <v>45017</v>
      </c>
      <c r="D1167" s="2">
        <v>2.5116509258</v>
      </c>
      <c r="E1167" s="4">
        <v>29955712</v>
      </c>
      <c r="F1167" s="4">
        <v>30727479</v>
      </c>
    </row>
    <row r="1168">
      <c r="A1168" s="0" t="s">
        <v>353</v>
      </c>
      <c r="B1168" s="3">
        <v>44924</v>
      </c>
      <c r="C1168" s="3">
        <v>44927</v>
      </c>
      <c r="D1168" s="2">
        <v>3.3120082345</v>
      </c>
      <c r="E1168" s="4">
        <v>30727467</v>
      </c>
      <c r="F1168" s="4">
        <v>31780024</v>
      </c>
    </row>
    <row r="1169">
      <c r="A1169" s="0" t="s">
        <v>353</v>
      </c>
      <c r="B1169" s="3">
        <v>44833</v>
      </c>
      <c r="C1169" s="3">
        <v>44835</v>
      </c>
      <c r="D1169" s="2">
        <v>3.2196929897</v>
      </c>
      <c r="E1169" s="4">
        <v>31780032</v>
      </c>
      <c r="F1169" s="4">
        <v>32837292</v>
      </c>
    </row>
    <row r="1170">
      <c r="A1170" s="0" t="s">
        <v>353</v>
      </c>
      <c r="B1170" s="3">
        <v>44741</v>
      </c>
      <c r="C1170" s="3">
        <v>44743</v>
      </c>
      <c r="D1170" s="2">
        <v>4.2736813804</v>
      </c>
      <c r="E1170" s="4">
        <v>32837292</v>
      </c>
      <c r="F1170" s="4">
        <v>34303306</v>
      </c>
    </row>
    <row r="1171">
      <c r="A1171" s="0" t="s">
        <v>353</v>
      </c>
      <c r="B1171" s="3">
        <v>44650</v>
      </c>
      <c r="C1171" s="3">
        <v>44652</v>
      </c>
      <c r="D1171" s="2">
        <v>6.4467613958</v>
      </c>
      <c r="E1171" s="4">
        <v>34303297</v>
      </c>
      <c r="F1171" s="4">
        <v>36667140</v>
      </c>
    </row>
    <row r="1172">
      <c r="A1172" s="0" t="s">
        <v>353</v>
      </c>
      <c r="B1172" s="3">
        <v>44559</v>
      </c>
      <c r="C1172" s="3">
        <v>44562</v>
      </c>
      <c r="D1172" s="2">
        <v>1.3801922624</v>
      </c>
      <c r="E1172" s="4">
        <v>36667167</v>
      </c>
      <c r="F1172" s="4">
        <v>37180327</v>
      </c>
    </row>
    <row r="1173">
      <c r="A1173" s="0" t="s">
        <v>353</v>
      </c>
      <c r="B1173" s="3">
        <v>44468</v>
      </c>
      <c r="C1173" s="3">
        <v>44470</v>
      </c>
      <c r="D1173" s="2">
        <v>9.0301641063999991</v>
      </c>
      <c r="E1173" s="4">
        <v>37180308</v>
      </c>
      <c r="F1173" s="4">
        <v>40871029</v>
      </c>
    </row>
    <row r="1174">
      <c r="A1174" s="0" t="s">
        <v>353</v>
      </c>
      <c r="B1174" s="3">
        <v>44376</v>
      </c>
      <c r="C1174" s="3">
        <v>44378</v>
      </c>
      <c r="D1174" s="2">
        <v>12.9738112403</v>
      </c>
      <c r="E1174" s="4">
        <v>40871028</v>
      </c>
      <c r="F1174" s="4">
        <v>46964056</v>
      </c>
    </row>
    <row r="1175">
      <c r="A1175" s="0" t="s">
        <v>353</v>
      </c>
      <c r="B1175" s="3">
        <v>44285</v>
      </c>
      <c r="C1175" s="3">
        <v>44287</v>
      </c>
      <c r="D1175" s="2">
        <v>4.767672594</v>
      </c>
      <c r="E1175" s="4">
        <v>46964047</v>
      </c>
      <c r="F1175" s="4">
        <v>49315236</v>
      </c>
    </row>
    <row r="1176">
      <c r="A1176" s="0" t="s">
        <v>353</v>
      </c>
      <c r="B1176" s="3">
        <v>44194</v>
      </c>
      <c r="C1176" s="3">
        <v>44197</v>
      </c>
      <c r="D1176" s="2">
        <v>8.8132345579</v>
      </c>
      <c r="E1176" s="4">
        <v>49315249</v>
      </c>
      <c r="F1176" s="4">
        <v>54081586</v>
      </c>
    </row>
    <row r="1177">
      <c r="A1177" s="0" t="s">
        <v>353</v>
      </c>
      <c r="B1177" s="3">
        <v>44103</v>
      </c>
      <c r="C1177" s="3">
        <v>44105</v>
      </c>
      <c r="D1177" s="2">
        <v>5.4152656376</v>
      </c>
      <c r="E1177" s="4">
        <v>54081579</v>
      </c>
      <c r="F1177" s="4">
        <v>57177915</v>
      </c>
    </row>
    <row r="1178">
      <c r="A1178" s="0" t="s">
        <v>353</v>
      </c>
      <c r="B1178" s="3">
        <v>44011</v>
      </c>
      <c r="C1178" s="3">
        <v>44013</v>
      </c>
      <c r="D1178" s="2">
        <v>3.0395881931</v>
      </c>
      <c r="E1178" s="4">
        <v>57177933</v>
      </c>
      <c r="F1178" s="4">
        <v>58970390</v>
      </c>
    </row>
    <row r="1179">
      <c r="A1179" s="0" t="s">
        <v>353</v>
      </c>
      <c r="B1179" s="3">
        <v>43920</v>
      </c>
      <c r="C1179" s="3">
        <v>43922</v>
      </c>
      <c r="D1179" s="2">
        <v>8.2117582176</v>
      </c>
      <c r="E1179" s="4">
        <v>58970372</v>
      </c>
      <c r="F1179" s="4">
        <v>64246107</v>
      </c>
    </row>
    <row r="1180">
      <c r="A1180" s="0" t="s">
        <v>353</v>
      </c>
      <c r="B1180" s="3">
        <v>43826</v>
      </c>
      <c r="C1180" s="3">
        <v>43831</v>
      </c>
      <c r="D1180" s="2">
        <v>4.9225830192</v>
      </c>
      <c r="E1180" s="4">
        <v>64246102</v>
      </c>
      <c r="F1180" s="4">
        <v>67572410</v>
      </c>
    </row>
    <row r="1181">
      <c r="A1181" s="0" t="s">
        <v>353</v>
      </c>
      <c r="B1181" s="3">
        <v>43735</v>
      </c>
      <c r="C1181" s="3">
        <v>43739</v>
      </c>
      <c r="D1181" s="2">
        <v>6.7615887105</v>
      </c>
      <c r="E1181" s="4">
        <v>67572423</v>
      </c>
      <c r="F1181" s="4">
        <v>72472731</v>
      </c>
    </row>
    <row r="1182">
      <c r="A1182" s="0" t="s">
        <v>353</v>
      </c>
      <c r="B1182" s="3">
        <v>43643</v>
      </c>
      <c r="C1182" s="3">
        <v>43647</v>
      </c>
      <c r="D1182" s="2">
        <v>4.5086344205</v>
      </c>
      <c r="E1182" s="4">
        <v>72472725</v>
      </c>
      <c r="F1182" s="4">
        <v>75894532</v>
      </c>
    </row>
    <row r="1183">
      <c r="A1183" s="0" t="s">
        <v>353</v>
      </c>
      <c r="B1183" s="3">
        <v>43552</v>
      </c>
      <c r="C1183" s="3">
        <v>43556</v>
      </c>
      <c r="D1183" s="2">
        <v>4.8131551842</v>
      </c>
      <c r="E1183" s="4">
        <v>75894535</v>
      </c>
      <c r="F1183" s="4">
        <v>79732168</v>
      </c>
    </row>
    <row r="1184">
      <c r="A1184" s="0" t="s">
        <v>353</v>
      </c>
      <c r="B1184" s="3">
        <v>43461</v>
      </c>
      <c r="C1184" s="3">
        <v>43466</v>
      </c>
      <c r="D1184" s="2">
        <v>6.064859582</v>
      </c>
      <c r="E1184" s="4">
        <v>79732166</v>
      </c>
      <c r="F1184" s="4">
        <v>84880020</v>
      </c>
    </row>
    <row r="1185">
      <c r="A1185" s="0" t="s">
        <v>353</v>
      </c>
      <c r="B1185" s="3">
        <v>43370</v>
      </c>
      <c r="C1185" s="3">
        <v>43374</v>
      </c>
      <c r="D1185" s="2">
        <v>6.5512099678</v>
      </c>
      <c r="E1185" s="4">
        <v>84880021</v>
      </c>
      <c r="F1185" s="4">
        <v>90830519</v>
      </c>
    </row>
    <row r="1186">
      <c r="A1186" s="0" t="s">
        <v>353</v>
      </c>
      <c r="B1186" s="3">
        <v>43279</v>
      </c>
      <c r="C1186" s="3">
        <v>43282</v>
      </c>
      <c r="D1186" s="2">
        <v>10.7200242191</v>
      </c>
      <c r="E1186" s="4">
        <v>90830519</v>
      </c>
      <c r="F1186" s="4">
        <v>101736720</v>
      </c>
    </row>
    <row r="1187">
      <c r="A1187" s="0" t="s">
        <v>353</v>
      </c>
      <c r="B1187" s="3">
        <v>43186</v>
      </c>
      <c r="C1187" s="3">
        <v>43191</v>
      </c>
      <c r="D1187" s="2">
        <v>6.9816484126</v>
      </c>
      <c r="E1187" s="4">
        <v>101736718</v>
      </c>
      <c r="F1187" s="4">
        <v>109372738</v>
      </c>
    </row>
    <row r="1188">
      <c r="A1188" s="0" t="s">
        <v>353</v>
      </c>
      <c r="B1188" s="3">
        <v>43097</v>
      </c>
      <c r="C1188" s="3">
        <v>43101</v>
      </c>
      <c r="D1188" s="2">
        <v>4.1744135105</v>
      </c>
      <c r="E1188" s="4">
        <v>109372740</v>
      </c>
      <c r="F1188" s="4">
        <v>114137303</v>
      </c>
    </row>
    <row r="1189">
      <c r="A1189" s="0" t="s">
        <v>353</v>
      </c>
      <c r="B1189" s="3">
        <v>43006</v>
      </c>
      <c r="C1189" s="3">
        <v>43009</v>
      </c>
      <c r="D1189" s="2">
        <v>4.6546686714</v>
      </c>
      <c r="E1189" s="4">
        <v>114137305</v>
      </c>
      <c r="F1189" s="4">
        <v>119709380</v>
      </c>
    </row>
    <row r="1190">
      <c r="A1190" s="0" t="s">
        <v>353</v>
      </c>
      <c r="B1190" s="3">
        <v>42915</v>
      </c>
      <c r="C1190" s="3">
        <v>42917</v>
      </c>
      <c r="D1190" s="2">
        <v>8.8192795869</v>
      </c>
      <c r="E1190" s="4">
        <v>119709377</v>
      </c>
      <c r="F1190" s="4">
        <v>131288036</v>
      </c>
    </row>
    <row r="1191">
      <c r="A1191" s="0" t="s">
        <v>353</v>
      </c>
      <c r="B1191" s="3">
        <v>42824</v>
      </c>
      <c r="C1191" s="3">
        <v>42826</v>
      </c>
      <c r="D1191" s="2">
        <v>7.0852216244</v>
      </c>
      <c r="E1191" s="4">
        <v>131288029</v>
      </c>
      <c r="F1191" s="4">
        <v>141299405</v>
      </c>
    </row>
    <row r="1192">
      <c r="A1192" s="0" t="s">
        <v>353</v>
      </c>
      <c r="B1192" s="3">
        <v>42733</v>
      </c>
      <c r="C1192" s="3">
        <v>42736</v>
      </c>
      <c r="D1192" s="2">
        <v>12.8669524412</v>
      </c>
      <c r="E1192" s="4">
        <v>141299412</v>
      </c>
      <c r="F1192" s="4">
        <v>162165121</v>
      </c>
    </row>
    <row r="1193">
      <c r="A1193" s="0" t="s">
        <v>353</v>
      </c>
      <c r="B1193" s="3">
        <v>42642</v>
      </c>
      <c r="C1193" s="3">
        <v>42644</v>
      </c>
      <c r="D1193" s="2">
        <v>12.0193043051</v>
      </c>
      <c r="E1193" s="4">
        <v>162165120</v>
      </c>
      <c r="F1193" s="4">
        <v>184318979</v>
      </c>
    </row>
    <row r="1194">
      <c r="A1194" s="0" t="s">
        <v>353</v>
      </c>
      <c r="B1194" s="3">
        <v>42550</v>
      </c>
      <c r="C1194" s="3">
        <v>42552</v>
      </c>
      <c r="D1194" s="2">
        <v>8.5889851734</v>
      </c>
      <c r="E1194" s="4">
        <v>184318981</v>
      </c>
      <c r="F1194" s="4">
        <v>201637605</v>
      </c>
    </row>
    <row r="1195">
      <c r="A1195" s="0" t="s">
        <v>353</v>
      </c>
      <c r="B1195" s="3">
        <v>42459</v>
      </c>
      <c r="C1195" s="3">
        <v>42461</v>
      </c>
      <c r="D1195" s="2">
        <v>4.8132765964</v>
      </c>
      <c r="E1195" s="4">
        <v>201637600</v>
      </c>
      <c r="F1195" s="4">
        <v>211833744</v>
      </c>
    </row>
    <row r="1196">
      <c r="A1196" s="0" t="s">
        <v>353</v>
      </c>
      <c r="B1196" s="3">
        <v>42367</v>
      </c>
      <c r="C1196" s="3">
        <v>42370</v>
      </c>
      <c r="D1196" s="2">
        <v>8.9453324996</v>
      </c>
      <c r="E1196" s="4">
        <v>211833747</v>
      </c>
      <c r="F1196" s="4">
        <v>232644578</v>
      </c>
    </row>
    <row r="1197">
      <c r="A1197" s="0" t="s">
        <v>353</v>
      </c>
      <c r="B1197" s="3">
        <v>42276</v>
      </c>
      <c r="C1197" s="3">
        <v>42278</v>
      </c>
      <c r="D1197" s="2">
        <v>10.5994568274</v>
      </c>
      <c r="E1197" s="4">
        <v>232644575</v>
      </c>
      <c r="F1197" s="4">
        <v>260227250</v>
      </c>
    </row>
    <row r="1198">
      <c r="A1198" s="0" t="s">
        <v>353</v>
      </c>
      <c r="B1198" s="3">
        <v>42146</v>
      </c>
      <c r="C1198" s="3">
        <v>42186</v>
      </c>
      <c r="D1198" s="2">
        <v>21.2550097462</v>
      </c>
      <c r="E1198" s="4">
        <v>260227249</v>
      </c>
      <c r="F1198" s="4">
        <v>330468324</v>
      </c>
    </row>
    <row r="1199">
      <c r="A1199" s="0" t="s">
        <v>353</v>
      </c>
      <c r="B1199" s="3">
        <v>42055</v>
      </c>
      <c r="C1199" s="3">
        <v>42095</v>
      </c>
      <c r="D1199" s="2">
        <v>16.9753984672</v>
      </c>
      <c r="E1199" s="4">
        <v>330468324</v>
      </c>
      <c r="F1199" s="4">
        <v>398036628</v>
      </c>
    </row>
    <row r="1200">
      <c r="A1200" s="0" t="s">
        <v>353</v>
      </c>
      <c r="B1200" s="3">
        <v>41964</v>
      </c>
      <c r="C1200" s="3">
        <v>42005</v>
      </c>
      <c r="D1200" s="2">
        <v>12.9237415032</v>
      </c>
      <c r="E1200" s="4">
        <v>398036628</v>
      </c>
      <c r="F1200" s="4">
        <v>457112691</v>
      </c>
    </row>
    <row r="1201">
      <c r="A1201" s="0" t="s">
        <v>353</v>
      </c>
      <c r="B1201" s="3">
        <v>41873</v>
      </c>
      <c r="C1201" s="3">
        <v>41913</v>
      </c>
      <c r="D1201" s="2">
        <v>13.1362951761</v>
      </c>
      <c r="E1201" s="4">
        <v>457112690</v>
      </c>
      <c r="F1201" s="4">
        <v>526241301</v>
      </c>
    </row>
    <row r="1202">
      <c r="A1202" s="0" t="s">
        <v>353</v>
      </c>
      <c r="B1202" s="3">
        <v>41782</v>
      </c>
      <c r="C1202" s="3">
        <v>41821</v>
      </c>
      <c r="D1202" s="2">
        <v>9.821885836</v>
      </c>
      <c r="E1202" s="4">
        <v>526241301</v>
      </c>
      <c r="F1202" s="4">
        <v>583557669</v>
      </c>
    </row>
    <row r="1203">
      <c r="A1203" s="0" t="s">
        <v>355</v>
      </c>
      <c r="B1203" s="3">
        <v>45377</v>
      </c>
      <c r="C1203" s="3">
        <v>45383</v>
      </c>
      <c r="D1203" s="2">
        <v>5.0353290327</v>
      </c>
      <c r="E1203" s="4">
        <v>16492032</v>
      </c>
      <c r="F1203" s="4">
        <v>17366492</v>
      </c>
    </row>
    <row r="1204">
      <c r="A1204" s="0" t="s">
        <v>355</v>
      </c>
      <c r="B1204" s="3">
        <v>45288</v>
      </c>
      <c r="C1204" s="3">
        <v>45292</v>
      </c>
      <c r="D1204" s="2">
        <v>5.4811414811</v>
      </c>
      <c r="E1204" s="4">
        <v>17366500</v>
      </c>
      <c r="F1204" s="4">
        <v>18373582</v>
      </c>
    </row>
    <row r="1205">
      <c r="A1205" s="0" t="s">
        <v>355</v>
      </c>
      <c r="B1205" s="3">
        <v>45197</v>
      </c>
      <c r="C1205" s="3">
        <v>45200</v>
      </c>
      <c r="D1205" s="2">
        <v>6.5076228667</v>
      </c>
      <c r="E1205" s="4">
        <v>18373581</v>
      </c>
      <c r="F1205" s="4">
        <v>19652491</v>
      </c>
    </row>
    <row r="1206">
      <c r="A1206" s="0" t="s">
        <v>355</v>
      </c>
      <c r="B1206" s="3">
        <v>45106</v>
      </c>
      <c r="C1206" s="3">
        <v>45108</v>
      </c>
      <c r="D1206" s="2">
        <v>1.6218646731</v>
      </c>
      <c r="E1206" s="4">
        <v>19652460</v>
      </c>
      <c r="F1206" s="4">
        <v>19976451</v>
      </c>
    </row>
    <row r="1207">
      <c r="A1207" s="0" t="s">
        <v>355</v>
      </c>
      <c r="B1207" s="3">
        <v>45015</v>
      </c>
      <c r="C1207" s="3">
        <v>45017</v>
      </c>
      <c r="D1207" s="2">
        <v>9.2700090562</v>
      </c>
      <c r="E1207" s="4">
        <v>20125693</v>
      </c>
      <c r="F1207" s="4">
        <v>22181963</v>
      </c>
    </row>
    <row r="1208">
      <c r="A1208" s="0" t="s">
        <v>355</v>
      </c>
      <c r="B1208" s="3">
        <v>44924</v>
      </c>
      <c r="C1208" s="3">
        <v>44927</v>
      </c>
      <c r="D1208" s="2">
        <v>7.9052587903</v>
      </c>
      <c r="E1208" s="4">
        <v>22181955</v>
      </c>
      <c r="F1208" s="4">
        <v>24086017</v>
      </c>
    </row>
    <row r="1209">
      <c r="A1209" s="0" t="s">
        <v>355</v>
      </c>
      <c r="B1209" s="3">
        <v>44833</v>
      </c>
      <c r="C1209" s="3">
        <v>44835</v>
      </c>
      <c r="D1209" s="2">
        <v>2.7548998142</v>
      </c>
      <c r="E1209" s="4">
        <v>24086034</v>
      </c>
      <c r="F1209" s="4">
        <v>24768378</v>
      </c>
    </row>
    <row r="1210">
      <c r="A1210" s="0" t="s">
        <v>355</v>
      </c>
      <c r="B1210" s="3">
        <v>44741</v>
      </c>
      <c r="C1210" s="3">
        <v>44743</v>
      </c>
      <c r="D1210" s="2">
        <v>1.4481177561</v>
      </c>
      <c r="E1210" s="4">
        <v>24768334</v>
      </c>
      <c r="F1210" s="4">
        <v>25132279</v>
      </c>
    </row>
    <row r="1211">
      <c r="A1211" s="0" t="s">
        <v>355</v>
      </c>
      <c r="B1211" s="3">
        <v>44650</v>
      </c>
      <c r="C1211" s="3">
        <v>44652</v>
      </c>
      <c r="D1211" s="2">
        <v>5.3333300759</v>
      </c>
      <c r="E1211" s="4">
        <v>25132312</v>
      </c>
      <c r="F1211" s="4">
        <v>26548216</v>
      </c>
    </row>
    <row r="1212">
      <c r="A1212" s="0" t="s">
        <v>355</v>
      </c>
      <c r="B1212" s="3">
        <v>44559</v>
      </c>
      <c r="C1212" s="3">
        <v>44562</v>
      </c>
      <c r="D1212" s="2">
        <v>5.668940554</v>
      </c>
      <c r="E1212" s="4">
        <v>26548207</v>
      </c>
      <c r="F1212" s="4">
        <v>28143654</v>
      </c>
    </row>
    <row r="1213">
      <c r="A1213" s="0" t="s">
        <v>355</v>
      </c>
      <c r="B1213" s="3">
        <v>44468</v>
      </c>
      <c r="C1213" s="3">
        <v>44470</v>
      </c>
      <c r="D1213" s="2">
        <v>6.6212082271</v>
      </c>
      <c r="E1213" s="4">
        <v>28143660</v>
      </c>
      <c r="F1213" s="4">
        <v>30139242</v>
      </c>
    </row>
    <row r="1214">
      <c r="A1214" s="0" t="s">
        <v>355</v>
      </c>
      <c r="B1214" s="3">
        <v>44376</v>
      </c>
      <c r="C1214" s="3">
        <v>44378</v>
      </c>
      <c r="D1214" s="2">
        <v>4.2648736911</v>
      </c>
      <c r="E1214" s="4">
        <v>30139253</v>
      </c>
      <c r="F1214" s="4">
        <v>31481917</v>
      </c>
    </row>
    <row r="1215">
      <c r="A1215" s="0" t="s">
        <v>355</v>
      </c>
      <c r="B1215" s="3">
        <v>44285</v>
      </c>
      <c r="C1215" s="3">
        <v>44287</v>
      </c>
      <c r="D1215" s="2">
        <v>7.2796255794</v>
      </c>
      <c r="E1215" s="4">
        <v>31481906</v>
      </c>
      <c r="F1215" s="4">
        <v>33953601</v>
      </c>
    </row>
    <row r="1216">
      <c r="A1216" s="0" t="s">
        <v>355</v>
      </c>
      <c r="B1216" s="3">
        <v>44194</v>
      </c>
      <c r="C1216" s="3">
        <v>44197</v>
      </c>
      <c r="D1216" s="2">
        <v>4.5113680779</v>
      </c>
      <c r="E1216" s="4">
        <v>33953609</v>
      </c>
      <c r="F1216" s="4">
        <v>35557750</v>
      </c>
    </row>
    <row r="1217">
      <c r="A1217" s="0" t="s">
        <v>355</v>
      </c>
      <c r="B1217" s="3">
        <v>44103</v>
      </c>
      <c r="C1217" s="3">
        <v>44105</v>
      </c>
      <c r="D1217" s="2">
        <v>5.2518608181</v>
      </c>
      <c r="E1217" s="4">
        <v>35557743</v>
      </c>
      <c r="F1217" s="4">
        <v>37528698</v>
      </c>
    </row>
    <row r="1218">
      <c r="A1218" s="0" t="s">
        <v>355</v>
      </c>
      <c r="B1218" s="3">
        <v>44011</v>
      </c>
      <c r="C1218" s="3">
        <v>44013</v>
      </c>
      <c r="D1218" s="2">
        <v>5.7795796488</v>
      </c>
      <c r="E1218" s="4">
        <v>37528701</v>
      </c>
      <c r="F1218" s="4">
        <v>39830751</v>
      </c>
    </row>
    <row r="1219">
      <c r="A1219" s="0" t="s">
        <v>355</v>
      </c>
      <c r="B1219" s="3">
        <v>43920</v>
      </c>
      <c r="C1219" s="3">
        <v>43922</v>
      </c>
      <c r="D1219" s="2">
        <v>14.3398158345</v>
      </c>
      <c r="E1219" s="4">
        <v>39830747</v>
      </c>
      <c r="F1219" s="4">
        <v>46498554</v>
      </c>
    </row>
    <row r="1220">
      <c r="A1220" s="0" t="s">
        <v>355</v>
      </c>
      <c r="B1220" s="3">
        <v>43826</v>
      </c>
      <c r="C1220" s="3">
        <v>43831</v>
      </c>
      <c r="D1220" s="2">
        <v>16.815689284</v>
      </c>
      <c r="E1220" s="4">
        <v>46498554</v>
      </c>
      <c r="F1220" s="4">
        <v>55898226</v>
      </c>
    </row>
    <row r="1221">
      <c r="A1221" s="0" t="s">
        <v>355</v>
      </c>
      <c r="B1221" s="3">
        <v>43735</v>
      </c>
      <c r="C1221" s="3">
        <v>43739</v>
      </c>
      <c r="D1221" s="2">
        <v>9.7106845222</v>
      </c>
      <c r="E1221" s="4">
        <v>55898229</v>
      </c>
      <c r="F1221" s="4">
        <v>61910126</v>
      </c>
    </row>
    <row r="1222">
      <c r="A1222" s="0" t="s">
        <v>355</v>
      </c>
      <c r="B1222" s="3">
        <v>43643</v>
      </c>
      <c r="C1222" s="3">
        <v>43647</v>
      </c>
      <c r="D1222" s="2">
        <v>6.2748627067</v>
      </c>
      <c r="E1222" s="4">
        <v>61910131</v>
      </c>
      <c r="F1222" s="4">
        <v>66054991</v>
      </c>
    </row>
    <row r="1223">
      <c r="A1223" s="0" t="s">
        <v>355</v>
      </c>
      <c r="B1223" s="3">
        <v>43552</v>
      </c>
      <c r="C1223" s="3">
        <v>43556</v>
      </c>
      <c r="D1223" s="2">
        <v>6.0232350077</v>
      </c>
      <c r="E1223" s="4">
        <v>66054990</v>
      </c>
      <c r="F1223" s="4">
        <v>70288640</v>
      </c>
    </row>
    <row r="1224">
      <c r="A1224" s="0" t="s">
        <v>355</v>
      </c>
      <c r="B1224" s="3">
        <v>43461</v>
      </c>
      <c r="C1224" s="3">
        <v>43466</v>
      </c>
      <c r="D1224" s="2">
        <v>4.0294681924</v>
      </c>
      <c r="E1224" s="4">
        <v>70288639</v>
      </c>
      <c r="F1224" s="4">
        <v>73239814</v>
      </c>
    </row>
    <row r="1225">
      <c r="A1225" s="0" t="s">
        <v>355</v>
      </c>
      <c r="B1225" s="3">
        <v>43370</v>
      </c>
      <c r="C1225" s="3">
        <v>43374</v>
      </c>
      <c r="D1225" s="2">
        <v>6.3050966252</v>
      </c>
      <c r="E1225" s="4">
        <v>73239805</v>
      </c>
      <c r="F1225" s="4">
        <v>78168398</v>
      </c>
    </row>
    <row r="1226">
      <c r="A1226" s="0" t="s">
        <v>355</v>
      </c>
      <c r="B1226" s="3">
        <v>43279</v>
      </c>
      <c r="C1226" s="3">
        <v>43282</v>
      </c>
      <c r="D1226" s="2">
        <v>4.7375679101</v>
      </c>
      <c r="E1226" s="4">
        <v>78168406</v>
      </c>
      <c r="F1226" s="4">
        <v>82055858</v>
      </c>
    </row>
    <row r="1227">
      <c r="A1227" s="0" t="s">
        <v>355</v>
      </c>
      <c r="B1227" s="3">
        <v>43186</v>
      </c>
      <c r="C1227" s="3">
        <v>43191</v>
      </c>
      <c r="D1227" s="2">
        <v>6.9166433019</v>
      </c>
      <c r="E1227" s="4">
        <v>82055858</v>
      </c>
      <c r="F1227" s="4">
        <v>88153093</v>
      </c>
    </row>
    <row r="1228">
      <c r="A1228" s="0" t="s">
        <v>355</v>
      </c>
      <c r="B1228" s="3">
        <v>43097</v>
      </c>
      <c r="C1228" s="3">
        <v>43101</v>
      </c>
      <c r="D1228" s="2">
        <v>12.2766768226</v>
      </c>
      <c r="E1228" s="4">
        <v>88153085</v>
      </c>
      <c r="F1228" s="4">
        <v>100489906</v>
      </c>
    </row>
    <row r="1229">
      <c r="A1229" s="0" t="s">
        <v>355</v>
      </c>
      <c r="B1229" s="3">
        <v>43006</v>
      </c>
      <c r="C1229" s="3">
        <v>43009</v>
      </c>
      <c r="D1229" s="2">
        <v>3.2014873946</v>
      </c>
      <c r="E1229" s="4">
        <v>100489920</v>
      </c>
      <c r="F1229" s="4">
        <v>103813496</v>
      </c>
    </row>
    <row r="1230">
      <c r="A1230" s="0" t="s">
        <v>355</v>
      </c>
      <c r="B1230" s="3">
        <v>42915</v>
      </c>
      <c r="C1230" s="3">
        <v>42917</v>
      </c>
      <c r="D1230" s="2">
        <v>6.062804504</v>
      </c>
      <c r="E1230" s="4">
        <v>103813492</v>
      </c>
      <c r="F1230" s="4">
        <v>110513723</v>
      </c>
    </row>
    <row r="1231">
      <c r="A1231" s="0" t="s">
        <v>355</v>
      </c>
      <c r="B1231" s="3">
        <v>42824</v>
      </c>
      <c r="C1231" s="3">
        <v>42826</v>
      </c>
      <c r="D1231" s="2">
        <v>6.0486731187</v>
      </c>
      <c r="E1231" s="4">
        <v>110513716</v>
      </c>
      <c r="F1231" s="4">
        <v>117628691</v>
      </c>
    </row>
    <row r="1232">
      <c r="A1232" s="0" t="s">
        <v>355</v>
      </c>
      <c r="B1232" s="3">
        <v>42733</v>
      </c>
      <c r="C1232" s="3">
        <v>42736</v>
      </c>
      <c r="D1232" s="2">
        <v>12.6831227421</v>
      </c>
      <c r="E1232" s="4">
        <v>117628692</v>
      </c>
      <c r="F1232" s="4">
        <v>134714726</v>
      </c>
    </row>
    <row r="1233">
      <c r="A1233" s="0" t="s">
        <v>355</v>
      </c>
      <c r="B1233" s="3">
        <v>42642</v>
      </c>
      <c r="C1233" s="3">
        <v>42644</v>
      </c>
      <c r="D1233" s="2">
        <v>12.0989984753</v>
      </c>
      <c r="E1233" s="4">
        <v>134714728</v>
      </c>
      <c r="F1233" s="4">
        <v>153257330</v>
      </c>
    </row>
    <row r="1234">
      <c r="A1234" s="0" t="s">
        <v>355</v>
      </c>
      <c r="B1234" s="3">
        <v>42550</v>
      </c>
      <c r="C1234" s="3">
        <v>42552</v>
      </c>
      <c r="D1234" s="2">
        <v>7.5345255318</v>
      </c>
      <c r="E1234" s="4">
        <v>153257326</v>
      </c>
      <c r="F1234" s="4">
        <v>165745460</v>
      </c>
    </row>
    <row r="1235">
      <c r="A1235" s="0" t="s">
        <v>355</v>
      </c>
      <c r="B1235" s="3">
        <v>42459</v>
      </c>
      <c r="C1235" s="3">
        <v>42461</v>
      </c>
      <c r="D1235" s="2">
        <v>15.2601900022</v>
      </c>
      <c r="E1235" s="4">
        <v>165745462</v>
      </c>
      <c r="F1235" s="4">
        <v>195593384</v>
      </c>
    </row>
    <row r="1236">
      <c r="A1236" s="0" t="s">
        <v>355</v>
      </c>
      <c r="B1236" s="3">
        <v>42367</v>
      </c>
      <c r="C1236" s="3">
        <v>42370</v>
      </c>
      <c r="D1236" s="2">
        <v>19.174741281</v>
      </c>
      <c r="E1236" s="4">
        <v>197228381</v>
      </c>
      <c r="F1236" s="4">
        <v>244018249</v>
      </c>
    </row>
    <row r="1237">
      <c r="A1237" s="0" t="s">
        <v>355</v>
      </c>
      <c r="B1237" s="3">
        <v>42276</v>
      </c>
      <c r="C1237" s="3">
        <v>42278</v>
      </c>
      <c r="D1237" s="2">
        <v>14.4619894443</v>
      </c>
      <c r="E1237" s="4">
        <v>244018250</v>
      </c>
      <c r="F1237" s="4">
        <v>285274638</v>
      </c>
    </row>
    <row r="1238">
      <c r="A1238" s="0" t="s">
        <v>355</v>
      </c>
      <c r="B1238" s="3">
        <v>42146</v>
      </c>
      <c r="C1238" s="3">
        <v>42186</v>
      </c>
      <c r="D1238" s="2">
        <v>32.5291567311</v>
      </c>
      <c r="E1238" s="4">
        <v>285274638</v>
      </c>
      <c r="F1238" s="4">
        <v>422811727</v>
      </c>
    </row>
    <row r="1239">
      <c r="A1239" s="0" t="s">
        <v>355</v>
      </c>
      <c r="B1239" s="3">
        <v>42055</v>
      </c>
      <c r="C1239" s="3">
        <v>42095</v>
      </c>
      <c r="D1239" s="2">
        <v>26.3053918351</v>
      </c>
      <c r="E1239" s="4">
        <v>422811727</v>
      </c>
      <c r="F1239" s="4">
        <v>573734955</v>
      </c>
    </row>
    <row r="1240">
      <c r="A1240" s="0" t="s">
        <v>355</v>
      </c>
      <c r="B1240" s="3">
        <v>41964</v>
      </c>
      <c r="C1240" s="3">
        <v>42005</v>
      </c>
      <c r="D1240" s="2">
        <v>28.1627003814</v>
      </c>
      <c r="E1240" s="4">
        <v>573734955</v>
      </c>
      <c r="F1240" s="4">
        <v>798658856</v>
      </c>
    </row>
    <row r="1241">
      <c r="A1241" s="0" t="s">
        <v>355</v>
      </c>
      <c r="B1241" s="3">
        <v>41873</v>
      </c>
      <c r="C1241" s="3">
        <v>41913</v>
      </c>
      <c r="D1241" s="2">
        <v>16.1235613402</v>
      </c>
      <c r="E1241" s="4">
        <v>798658856</v>
      </c>
      <c r="F1241" s="4">
        <v>952184986</v>
      </c>
    </row>
    <row r="1242">
      <c r="A1242" s="0" t="s">
        <v>355</v>
      </c>
      <c r="B1242" s="3">
        <v>41782</v>
      </c>
      <c r="C1242" s="3">
        <v>41821</v>
      </c>
      <c r="D1242" s="2">
        <v>12.847118841</v>
      </c>
      <c r="E1242" s="4">
        <v>952184986</v>
      </c>
      <c r="F1242" s="4">
        <v>1092545620</v>
      </c>
    </row>
    <row r="1243">
      <c r="A1243" s="0" t="s">
        <v>359</v>
      </c>
      <c r="B1243" s="3">
        <v>45377</v>
      </c>
      <c r="C1243" s="3">
        <v>45383</v>
      </c>
      <c r="D1243" s="2">
        <v>11.8158246871</v>
      </c>
      <c r="E1243" s="4">
        <v>10246301</v>
      </c>
      <c r="F1243" s="4">
        <v>11619206</v>
      </c>
    </row>
    <row r="1244">
      <c r="A1244" s="0" t="s">
        <v>359</v>
      </c>
      <c r="B1244" s="3">
        <v>45288</v>
      </c>
      <c r="C1244" s="3">
        <v>45292</v>
      </c>
      <c r="D1244" s="2">
        <v>9.8094551391</v>
      </c>
      <c r="E1244" s="4">
        <v>11619201</v>
      </c>
      <c r="F1244" s="4">
        <v>12882948</v>
      </c>
    </row>
    <row r="1245">
      <c r="A1245" s="0" t="s">
        <v>359</v>
      </c>
      <c r="B1245" s="3">
        <v>45197</v>
      </c>
      <c r="C1245" s="3">
        <v>45200</v>
      </c>
      <c r="D1245" s="2">
        <v>9.2059889146</v>
      </c>
      <c r="E1245" s="4">
        <v>12882952</v>
      </c>
      <c r="F1245" s="4">
        <v>14189209</v>
      </c>
    </row>
    <row r="1246">
      <c r="A1246" s="0" t="s">
        <v>359</v>
      </c>
      <c r="B1246" s="3">
        <v>45106</v>
      </c>
      <c r="C1246" s="3">
        <v>45108</v>
      </c>
      <c r="D1246" s="2">
        <v>9.1696518488</v>
      </c>
      <c r="E1246" s="4">
        <v>14189210</v>
      </c>
      <c r="F1246" s="4">
        <v>15621662</v>
      </c>
    </row>
    <row r="1247">
      <c r="A1247" s="0" t="s">
        <v>359</v>
      </c>
      <c r="B1247" s="3">
        <v>45015</v>
      </c>
      <c r="C1247" s="3">
        <v>45017</v>
      </c>
      <c r="D1247" s="2">
        <v>10.0254146749</v>
      </c>
      <c r="E1247" s="4">
        <v>15621661</v>
      </c>
      <c r="F1247" s="4">
        <v>17362304</v>
      </c>
    </row>
    <row r="1248">
      <c r="A1248" s="0" t="s">
        <v>359</v>
      </c>
      <c r="B1248" s="3">
        <v>44924</v>
      </c>
      <c r="C1248" s="3">
        <v>44927</v>
      </c>
      <c r="D1248" s="2">
        <v>8.2842267945</v>
      </c>
      <c r="E1248" s="4">
        <v>17362304</v>
      </c>
      <c r="F1248" s="4">
        <v>18930554</v>
      </c>
    </row>
    <row r="1249">
      <c r="A1249" s="0" t="s">
        <v>359</v>
      </c>
      <c r="B1249" s="3">
        <v>44833</v>
      </c>
      <c r="C1249" s="3">
        <v>44835</v>
      </c>
      <c r="D1249" s="2">
        <v>6.5092824759</v>
      </c>
      <c r="E1249" s="4">
        <v>18930553</v>
      </c>
      <c r="F1249" s="4">
        <v>20248591</v>
      </c>
    </row>
    <row r="1250">
      <c r="A1250" s="0" t="s">
        <v>359</v>
      </c>
      <c r="B1250" s="3">
        <v>44741</v>
      </c>
      <c r="C1250" s="3">
        <v>44743</v>
      </c>
      <c r="D1250" s="2">
        <v>8.0437765568</v>
      </c>
      <c r="E1250" s="4">
        <v>20248582</v>
      </c>
      <c r="F1250" s="4">
        <v>22019806</v>
      </c>
    </row>
    <row r="1251">
      <c r="A1251" s="0" t="s">
        <v>359</v>
      </c>
      <c r="B1251" s="3">
        <v>44650</v>
      </c>
      <c r="C1251" s="3">
        <v>44652</v>
      </c>
      <c r="D1251" s="2">
        <v>14.5649876644</v>
      </c>
      <c r="E1251" s="4">
        <v>22019809</v>
      </c>
      <c r="F1251" s="4">
        <v>25773753</v>
      </c>
    </row>
    <row r="1252">
      <c r="A1252" s="0" t="s">
        <v>359</v>
      </c>
      <c r="B1252" s="3">
        <v>44559</v>
      </c>
      <c r="C1252" s="3">
        <v>44562</v>
      </c>
      <c r="D1252" s="2">
        <v>16.029401985</v>
      </c>
      <c r="E1252" s="4">
        <v>25773754</v>
      </c>
      <c r="F1252" s="4">
        <v>30693784</v>
      </c>
    </row>
    <row r="1253">
      <c r="A1253" s="0" t="s">
        <v>359</v>
      </c>
      <c r="B1253" s="3">
        <v>44468</v>
      </c>
      <c r="C1253" s="3">
        <v>44470</v>
      </c>
      <c r="D1253" s="2">
        <v>5.8632737698</v>
      </c>
      <c r="E1253" s="4">
        <v>30693787</v>
      </c>
      <c r="F1253" s="4">
        <v>32605539</v>
      </c>
    </row>
    <row r="1254">
      <c r="A1254" s="0" t="s">
        <v>359</v>
      </c>
      <c r="B1254" s="3">
        <v>44376</v>
      </c>
      <c r="C1254" s="3">
        <v>44378</v>
      </c>
      <c r="D1254" s="2">
        <v>7.2031673295</v>
      </c>
      <c r="E1254" s="4">
        <v>32605535</v>
      </c>
      <c r="F1254" s="4">
        <v>35136474</v>
      </c>
    </row>
    <row r="1255">
      <c r="A1255" s="0" t="s">
        <v>359</v>
      </c>
      <c r="B1255" s="3">
        <v>44285</v>
      </c>
      <c r="C1255" s="3">
        <v>44287</v>
      </c>
      <c r="D1255" s="2">
        <v>7.0570312385</v>
      </c>
      <c r="E1255" s="4">
        <v>35136475</v>
      </c>
      <c r="F1255" s="4">
        <v>37804339</v>
      </c>
    </row>
    <row r="1256">
      <c r="A1256" s="0" t="s">
        <v>359</v>
      </c>
      <c r="B1256" s="3">
        <v>44194</v>
      </c>
      <c r="C1256" s="3">
        <v>44197</v>
      </c>
      <c r="D1256" s="2">
        <v>10.619088115</v>
      </c>
      <c r="E1256" s="4">
        <v>37804344</v>
      </c>
      <c r="F1256" s="4">
        <v>42295769</v>
      </c>
    </row>
    <row r="1257">
      <c r="A1257" s="0" t="s">
        <v>359</v>
      </c>
      <c r="B1257" s="3">
        <v>44103</v>
      </c>
      <c r="C1257" s="3">
        <v>44105</v>
      </c>
      <c r="D1257" s="2">
        <v>5.9108107915</v>
      </c>
      <c r="E1257" s="4">
        <v>42295774</v>
      </c>
      <c r="F1257" s="4">
        <v>44952852</v>
      </c>
    </row>
    <row r="1258">
      <c r="A1258" s="0" t="s">
        <v>359</v>
      </c>
      <c r="B1258" s="3">
        <v>44011</v>
      </c>
      <c r="C1258" s="3">
        <v>44013</v>
      </c>
      <c r="D1258" s="2">
        <v>5.9509807789</v>
      </c>
      <c r="E1258" s="4">
        <v>44952842</v>
      </c>
      <c r="F1258" s="4">
        <v>47797247</v>
      </c>
    </row>
    <row r="1259">
      <c r="A1259" s="0" t="s">
        <v>359</v>
      </c>
      <c r="B1259" s="3">
        <v>43920</v>
      </c>
      <c r="C1259" s="3">
        <v>43922</v>
      </c>
      <c r="D1259" s="2">
        <v>5.6121640416</v>
      </c>
      <c r="E1259" s="4">
        <v>47797245</v>
      </c>
      <c r="F1259" s="4">
        <v>50639200</v>
      </c>
    </row>
    <row r="1260">
      <c r="A1260" s="0" t="s">
        <v>359</v>
      </c>
      <c r="B1260" s="3">
        <v>43826</v>
      </c>
      <c r="C1260" s="3">
        <v>43831</v>
      </c>
      <c r="D1260" s="2">
        <v>8.005112859</v>
      </c>
      <c r="E1260" s="4">
        <v>50639202</v>
      </c>
      <c r="F1260" s="4">
        <v>55045670</v>
      </c>
    </row>
    <row r="1261">
      <c r="A1261" s="0" t="s">
        <v>359</v>
      </c>
      <c r="B1261" s="3">
        <v>43735</v>
      </c>
      <c r="C1261" s="3">
        <v>43739</v>
      </c>
      <c r="D1261" s="2">
        <v>6.1980047708</v>
      </c>
      <c r="E1261" s="4">
        <v>55045671</v>
      </c>
      <c r="F1261" s="4">
        <v>58682836</v>
      </c>
    </row>
    <row r="1262">
      <c r="A1262" s="0" t="s">
        <v>359</v>
      </c>
      <c r="B1262" s="3">
        <v>43643</v>
      </c>
      <c r="C1262" s="3">
        <v>43647</v>
      </c>
      <c r="D1262" s="2">
        <v>11.5098194195</v>
      </c>
      <c r="E1262" s="4">
        <v>58682834</v>
      </c>
      <c r="F1262" s="4">
        <v>66315645</v>
      </c>
    </row>
    <row r="1263">
      <c r="A1263" s="0" t="s">
        <v>359</v>
      </c>
      <c r="B1263" s="3">
        <v>43552</v>
      </c>
      <c r="C1263" s="3">
        <v>43556</v>
      </c>
      <c r="D1263" s="2">
        <v>7.5655693339</v>
      </c>
      <c r="E1263" s="4">
        <v>66315644</v>
      </c>
      <c r="F1263" s="4">
        <v>71743444</v>
      </c>
    </row>
    <row r="1264">
      <c r="A1264" s="0" t="s">
        <v>359</v>
      </c>
      <c r="B1264" s="3">
        <v>43461</v>
      </c>
      <c r="C1264" s="3">
        <v>43466</v>
      </c>
      <c r="D1264" s="2">
        <v>4.7790839644</v>
      </c>
      <c r="E1264" s="4">
        <v>71743446</v>
      </c>
      <c r="F1264" s="4">
        <v>75344209</v>
      </c>
    </row>
    <row r="1265">
      <c r="A1265" s="0" t="s">
        <v>359</v>
      </c>
      <c r="B1265" s="3">
        <v>43370</v>
      </c>
      <c r="C1265" s="3">
        <v>43374</v>
      </c>
      <c r="D1265" s="2">
        <v>5.3385862812</v>
      </c>
      <c r="E1265" s="4">
        <v>75344214</v>
      </c>
      <c r="F1265" s="4">
        <v>79593375</v>
      </c>
    </row>
    <row r="1266">
      <c r="A1266" s="0" t="s">
        <v>359</v>
      </c>
      <c r="B1266" s="3">
        <v>43279</v>
      </c>
      <c r="C1266" s="3">
        <v>43282</v>
      </c>
      <c r="D1266" s="2">
        <v>5.9406358996</v>
      </c>
      <c r="E1266" s="4">
        <v>79593381</v>
      </c>
      <c r="F1266" s="4">
        <v>84620369</v>
      </c>
    </row>
    <row r="1267">
      <c r="A1267" s="0" t="s">
        <v>359</v>
      </c>
      <c r="B1267" s="3">
        <v>43186</v>
      </c>
      <c r="C1267" s="3">
        <v>43191</v>
      </c>
      <c r="D1267" s="2">
        <v>9.9605190123</v>
      </c>
      <c r="E1267" s="4">
        <v>84620363</v>
      </c>
      <c r="F1267" s="4">
        <v>93981398</v>
      </c>
    </row>
    <row r="1268">
      <c r="A1268" s="0" t="s">
        <v>359</v>
      </c>
      <c r="B1268" s="3">
        <v>43097</v>
      </c>
      <c r="C1268" s="3">
        <v>43101</v>
      </c>
      <c r="D1268" s="2">
        <v>4.217282387</v>
      </c>
      <c r="E1268" s="4">
        <v>93981401</v>
      </c>
      <c r="F1268" s="4">
        <v>98119372</v>
      </c>
    </row>
    <row r="1269">
      <c r="A1269" s="0" t="s">
        <v>359</v>
      </c>
      <c r="B1269" s="3">
        <v>43006</v>
      </c>
      <c r="C1269" s="3">
        <v>43009</v>
      </c>
      <c r="D1269" s="2">
        <v>6.5140030804</v>
      </c>
      <c r="E1269" s="4">
        <v>98119363</v>
      </c>
      <c r="F1269" s="4">
        <v>104956214</v>
      </c>
    </row>
    <row r="1270">
      <c r="A1270" s="0" t="s">
        <v>359</v>
      </c>
      <c r="B1270" s="3">
        <v>42915</v>
      </c>
      <c r="C1270" s="3">
        <v>42917</v>
      </c>
      <c r="D1270" s="2">
        <v>7.2695186349</v>
      </c>
      <c r="E1270" s="4">
        <v>104956221</v>
      </c>
      <c r="F1270" s="4">
        <v>113184165</v>
      </c>
    </row>
    <row r="1271">
      <c r="A1271" s="0" t="s">
        <v>359</v>
      </c>
      <c r="B1271" s="3">
        <v>42824</v>
      </c>
      <c r="C1271" s="3">
        <v>42826</v>
      </c>
      <c r="D1271" s="2">
        <v>5.3676349151</v>
      </c>
      <c r="E1271" s="4">
        <v>113184163</v>
      </c>
      <c r="F1271" s="4">
        <v>119604073</v>
      </c>
    </row>
    <row r="1272">
      <c r="A1272" s="0" t="s">
        <v>359</v>
      </c>
      <c r="B1272" s="3">
        <v>42733</v>
      </c>
      <c r="C1272" s="3">
        <v>42736</v>
      </c>
      <c r="D1272" s="2">
        <v>10.1356975579</v>
      </c>
      <c r="E1272" s="4">
        <v>119604072</v>
      </c>
      <c r="F1272" s="4">
        <v>133094086</v>
      </c>
    </row>
    <row r="1273">
      <c r="A1273" s="0" t="s">
        <v>359</v>
      </c>
      <c r="B1273" s="3">
        <v>42642</v>
      </c>
      <c r="C1273" s="3">
        <v>42644</v>
      </c>
      <c r="D1273" s="2">
        <v>12.1212501707</v>
      </c>
      <c r="E1273" s="4">
        <v>133094082</v>
      </c>
      <c r="F1273" s="4">
        <v>151451952</v>
      </c>
    </row>
    <row r="1274">
      <c r="A1274" s="0" t="s">
        <v>359</v>
      </c>
      <c r="B1274" s="3">
        <v>42550</v>
      </c>
      <c r="C1274" s="3">
        <v>42552</v>
      </c>
      <c r="D1274" s="2">
        <v>17.9297605117</v>
      </c>
      <c r="E1274" s="4">
        <v>151451953</v>
      </c>
      <c r="F1274" s="4">
        <v>184539431</v>
      </c>
    </row>
    <row r="1275">
      <c r="A1275" s="0" t="s">
        <v>359</v>
      </c>
      <c r="B1275" s="3">
        <v>42459</v>
      </c>
      <c r="C1275" s="3">
        <v>42461</v>
      </c>
      <c r="D1275" s="2">
        <v>9.6505716295</v>
      </c>
      <c r="E1275" s="4">
        <v>185103526</v>
      </c>
      <c r="F1275" s="4">
        <v>204875149</v>
      </c>
    </row>
    <row r="1276">
      <c r="A1276" s="0" t="s">
        <v>359</v>
      </c>
      <c r="B1276" s="3">
        <v>42367</v>
      </c>
      <c r="C1276" s="3">
        <v>42370</v>
      </c>
      <c r="D1276" s="2">
        <v>8.9242518618</v>
      </c>
      <c r="E1276" s="4">
        <v>204875145</v>
      </c>
      <c r="F1276" s="4">
        <v>224950274</v>
      </c>
    </row>
    <row r="1277">
      <c r="A1277" s="0" t="s">
        <v>359</v>
      </c>
      <c r="B1277" s="3">
        <v>42276</v>
      </c>
      <c r="C1277" s="3">
        <v>42278</v>
      </c>
      <c r="D1277" s="2">
        <v>6.9969096749</v>
      </c>
      <c r="E1277" s="4">
        <v>224950277</v>
      </c>
      <c r="F1277" s="4">
        <v>241873981</v>
      </c>
    </row>
    <row r="1278">
      <c r="A1278" s="0" t="s">
        <v>359</v>
      </c>
      <c r="B1278" s="3">
        <v>42146</v>
      </c>
      <c r="C1278" s="3">
        <v>42186</v>
      </c>
      <c r="D1278" s="2">
        <v>11.9367089111</v>
      </c>
      <c r="E1278" s="4">
        <v>241873981</v>
      </c>
      <c r="F1278" s="4">
        <v>274659257</v>
      </c>
    </row>
    <row r="1279">
      <c r="A1279" s="0" t="s">
        <v>359</v>
      </c>
      <c r="B1279" s="3">
        <v>42055</v>
      </c>
      <c r="C1279" s="3">
        <v>42095</v>
      </c>
      <c r="D1279" s="2">
        <v>12.6571801489</v>
      </c>
      <c r="E1279" s="4">
        <v>274659258</v>
      </c>
      <c r="F1279" s="4">
        <v>314461175</v>
      </c>
    </row>
    <row r="1280">
      <c r="A1280" s="0" t="s">
        <v>359</v>
      </c>
      <c r="B1280" s="3">
        <v>41964</v>
      </c>
      <c r="C1280" s="3">
        <v>42005</v>
      </c>
      <c r="D1280" s="2">
        <v>20.8705502624</v>
      </c>
      <c r="E1280" s="4">
        <v>314461175</v>
      </c>
      <c r="F1280" s="4">
        <v>397400937</v>
      </c>
    </row>
    <row r="1281">
      <c r="A1281" s="0" t="s">
        <v>359</v>
      </c>
      <c r="B1281" s="3">
        <v>41873</v>
      </c>
      <c r="C1281" s="3">
        <v>41913</v>
      </c>
      <c r="D1281" s="2">
        <v>13.1671678012</v>
      </c>
      <c r="E1281" s="4">
        <v>397400937</v>
      </c>
      <c r="F1281" s="4">
        <v>457662070</v>
      </c>
    </row>
    <row r="1282">
      <c r="A1282" s="0" t="s">
        <v>359</v>
      </c>
      <c r="B1282" s="3">
        <v>41782</v>
      </c>
      <c r="C1282" s="3">
        <v>41821</v>
      </c>
      <c r="D1282" s="2">
        <v>11.0577837818</v>
      </c>
      <c r="E1282" s="4">
        <v>457662069</v>
      </c>
      <c r="F1282" s="4">
        <v>514561126</v>
      </c>
    </row>
    <row r="1283">
      <c r="A1283" s="0" t="s">
        <v>351</v>
      </c>
      <c r="B1283" s="3">
        <v>45377</v>
      </c>
      <c r="C1283" s="3">
        <v>45383</v>
      </c>
      <c r="D1283" s="2">
        <v>3.060570974</v>
      </c>
      <c r="E1283" s="4">
        <v>36776297</v>
      </c>
      <c r="F1283" s="4">
        <v>37937398</v>
      </c>
    </row>
    <row r="1284">
      <c r="A1284" s="0" t="s">
        <v>351</v>
      </c>
      <c r="B1284" s="3">
        <v>45288</v>
      </c>
      <c r="C1284" s="3">
        <v>45292</v>
      </c>
      <c r="D1284" s="2">
        <v>2.9236965692</v>
      </c>
      <c r="E1284" s="4">
        <v>37937399</v>
      </c>
      <c r="F1284" s="4">
        <v>39079979</v>
      </c>
    </row>
    <row r="1285">
      <c r="A1285" s="0" t="s">
        <v>351</v>
      </c>
      <c r="B1285" s="3">
        <v>45197</v>
      </c>
      <c r="C1285" s="3">
        <v>45200</v>
      </c>
      <c r="D1285" s="2">
        <v>5.155551123</v>
      </c>
      <c r="E1285" s="4">
        <v>39079996</v>
      </c>
      <c r="F1285" s="4">
        <v>41204305</v>
      </c>
    </row>
    <row r="1286">
      <c r="A1286" s="0" t="s">
        <v>351</v>
      </c>
      <c r="B1286" s="3">
        <v>45106</v>
      </c>
      <c r="C1286" s="3">
        <v>45108</v>
      </c>
      <c r="D1286" s="2">
        <v>2.6244960193</v>
      </c>
      <c r="E1286" s="4">
        <v>41539685</v>
      </c>
      <c r="F1286" s="4">
        <v>42659276</v>
      </c>
    </row>
    <row r="1287">
      <c r="A1287" s="0" t="s">
        <v>351</v>
      </c>
      <c r="B1287" s="3">
        <v>45015</v>
      </c>
      <c r="C1287" s="3">
        <v>45017</v>
      </c>
      <c r="D1287" s="2">
        <v>2.4609758385</v>
      </c>
      <c r="E1287" s="4">
        <v>42659295</v>
      </c>
      <c r="F1287" s="4">
        <v>43735618</v>
      </c>
    </row>
    <row r="1288">
      <c r="A1288" s="0" t="s">
        <v>351</v>
      </c>
      <c r="B1288" s="3">
        <v>44924</v>
      </c>
      <c r="C1288" s="3">
        <v>44927</v>
      </c>
      <c r="D1288" s="2">
        <v>4.2504211132</v>
      </c>
      <c r="E1288" s="4">
        <v>43735606</v>
      </c>
      <c r="F1288" s="4">
        <v>45677074</v>
      </c>
    </row>
    <row r="1289">
      <c r="A1289" s="0" t="s">
        <v>351</v>
      </c>
      <c r="B1289" s="3">
        <v>44833</v>
      </c>
      <c r="C1289" s="3">
        <v>44835</v>
      </c>
      <c r="D1289" s="2">
        <v>1.672901726</v>
      </c>
      <c r="E1289" s="4">
        <v>45677060</v>
      </c>
      <c r="F1289" s="4">
        <v>46454193</v>
      </c>
    </row>
    <row r="1290">
      <c r="A1290" s="0" t="s">
        <v>351</v>
      </c>
      <c r="B1290" s="3">
        <v>44741</v>
      </c>
      <c r="C1290" s="3">
        <v>44743</v>
      </c>
      <c r="D1290" s="2">
        <v>4.9926458995</v>
      </c>
      <c r="E1290" s="4">
        <v>46454222</v>
      </c>
      <c r="F1290" s="4">
        <v>48895396</v>
      </c>
    </row>
    <row r="1291">
      <c r="A1291" s="0" t="s">
        <v>351</v>
      </c>
      <c r="B1291" s="3">
        <v>44650</v>
      </c>
      <c r="C1291" s="3">
        <v>44652</v>
      </c>
      <c r="D1291" s="2">
        <v>5.6962698897</v>
      </c>
      <c r="E1291" s="4">
        <v>48895392</v>
      </c>
      <c r="F1291" s="4">
        <v>51848842</v>
      </c>
    </row>
    <row r="1292">
      <c r="A1292" s="0" t="s">
        <v>351</v>
      </c>
      <c r="B1292" s="3">
        <v>44559</v>
      </c>
      <c r="C1292" s="3">
        <v>44562</v>
      </c>
      <c r="D1292" s="2">
        <v>4.7123527062</v>
      </c>
      <c r="E1292" s="4">
        <v>51848838</v>
      </c>
      <c r="F1292" s="4">
        <v>54412969</v>
      </c>
    </row>
    <row r="1293">
      <c r="A1293" s="0" t="s">
        <v>351</v>
      </c>
      <c r="B1293" s="3">
        <v>44468</v>
      </c>
      <c r="C1293" s="3">
        <v>44470</v>
      </c>
      <c r="D1293" s="2">
        <v>10.476462237</v>
      </c>
      <c r="E1293" s="4">
        <v>54412972</v>
      </c>
      <c r="F1293" s="4">
        <v>60780632</v>
      </c>
    </row>
    <row r="1294">
      <c r="A1294" s="0" t="s">
        <v>351</v>
      </c>
      <c r="B1294" s="3">
        <v>44376</v>
      </c>
      <c r="C1294" s="3">
        <v>44378</v>
      </c>
      <c r="D1294" s="2">
        <v>3.3795741996</v>
      </c>
      <c r="E1294" s="4">
        <v>60780618</v>
      </c>
      <c r="F1294" s="4">
        <v>62906593</v>
      </c>
    </row>
    <row r="1295">
      <c r="A1295" s="0" t="s">
        <v>351</v>
      </c>
      <c r="B1295" s="3">
        <v>44285</v>
      </c>
      <c r="C1295" s="3">
        <v>44287</v>
      </c>
      <c r="D1295" s="2">
        <v>9.3476614481</v>
      </c>
      <c r="E1295" s="4">
        <v>62906603</v>
      </c>
      <c r="F1295" s="4">
        <v>69393249</v>
      </c>
    </row>
    <row r="1296">
      <c r="A1296" s="0" t="s">
        <v>351</v>
      </c>
      <c r="B1296" s="3">
        <v>44194</v>
      </c>
      <c r="C1296" s="3">
        <v>44197</v>
      </c>
      <c r="D1296" s="2">
        <v>9.2249249462</v>
      </c>
      <c r="E1296" s="4">
        <v>69393253</v>
      </c>
      <c r="F1296" s="4">
        <v>76445272</v>
      </c>
    </row>
    <row r="1297">
      <c r="A1297" s="0" t="s">
        <v>351</v>
      </c>
      <c r="B1297" s="3">
        <v>44103</v>
      </c>
      <c r="C1297" s="3">
        <v>44105</v>
      </c>
      <c r="D1297" s="2">
        <v>21.2067635835</v>
      </c>
      <c r="E1297" s="4">
        <v>76445268</v>
      </c>
      <c r="F1297" s="4">
        <v>97020089</v>
      </c>
    </row>
    <row r="1298">
      <c r="A1298" s="0" t="s">
        <v>351</v>
      </c>
      <c r="B1298" s="3">
        <v>44011</v>
      </c>
      <c r="C1298" s="3">
        <v>44013</v>
      </c>
      <c r="D1298" s="2">
        <v>8.2692977285</v>
      </c>
      <c r="E1298" s="4">
        <v>97020089</v>
      </c>
      <c r="F1298" s="4">
        <v>105766212</v>
      </c>
    </row>
    <row r="1299">
      <c r="A1299" s="0" t="s">
        <v>351</v>
      </c>
      <c r="B1299" s="3">
        <v>43920</v>
      </c>
      <c r="C1299" s="3">
        <v>43922</v>
      </c>
      <c r="D1299" s="2">
        <v>12.5209836101</v>
      </c>
      <c r="E1299" s="4">
        <v>105766210</v>
      </c>
      <c r="F1299" s="4">
        <v>120904663</v>
      </c>
    </row>
    <row r="1300">
      <c r="A1300" s="0" t="s">
        <v>351</v>
      </c>
      <c r="B1300" s="3">
        <v>43826</v>
      </c>
      <c r="C1300" s="3">
        <v>43831</v>
      </c>
      <c r="D1300" s="2">
        <v>7.2635474658</v>
      </c>
      <c r="E1300" s="4">
        <v>120904665</v>
      </c>
      <c r="F1300" s="4">
        <v>130374477</v>
      </c>
    </row>
    <row r="1301">
      <c r="A1301" s="0" t="s">
        <v>351</v>
      </c>
      <c r="B1301" s="3">
        <v>43735</v>
      </c>
      <c r="C1301" s="3">
        <v>43739</v>
      </c>
      <c r="D1301" s="2">
        <v>6.3129534118</v>
      </c>
      <c r="E1301" s="4">
        <v>130374479</v>
      </c>
      <c r="F1301" s="4">
        <v>139159557</v>
      </c>
    </row>
    <row r="1302">
      <c r="A1302" s="0" t="s">
        <v>351</v>
      </c>
      <c r="B1302" s="3">
        <v>43643</v>
      </c>
      <c r="C1302" s="3">
        <v>43647</v>
      </c>
      <c r="D1302" s="2">
        <v>9.0498461813</v>
      </c>
      <c r="E1302" s="4">
        <v>139159558</v>
      </c>
      <c r="F1302" s="4">
        <v>153006402</v>
      </c>
    </row>
    <row r="1303">
      <c r="A1303" s="0" t="s">
        <v>351</v>
      </c>
      <c r="B1303" s="3">
        <v>43552</v>
      </c>
      <c r="C1303" s="3">
        <v>43556</v>
      </c>
      <c r="D1303" s="2">
        <v>3.8583340398</v>
      </c>
      <c r="E1303" s="4">
        <v>153006406</v>
      </c>
      <c r="F1303" s="4">
        <v>159146822</v>
      </c>
    </row>
    <row r="1304">
      <c r="A1304" s="0" t="s">
        <v>351</v>
      </c>
      <c r="B1304" s="3">
        <v>43461</v>
      </c>
      <c r="C1304" s="3">
        <v>43466</v>
      </c>
      <c r="D1304" s="2">
        <v>3.7307753504</v>
      </c>
      <c r="E1304" s="4">
        <v>159146817</v>
      </c>
      <c r="F1304" s="4">
        <v>165314323</v>
      </c>
    </row>
    <row r="1305">
      <c r="A1305" s="0" t="s">
        <v>351</v>
      </c>
      <c r="B1305" s="3">
        <v>43370</v>
      </c>
      <c r="C1305" s="3">
        <v>43374</v>
      </c>
      <c r="D1305" s="2">
        <v>2.1374766103</v>
      </c>
      <c r="E1305" s="4">
        <v>165314343</v>
      </c>
      <c r="F1305" s="4">
        <v>168925077</v>
      </c>
    </row>
    <row r="1306">
      <c r="A1306" s="0" t="s">
        <v>351</v>
      </c>
      <c r="B1306" s="3">
        <v>43279</v>
      </c>
      <c r="C1306" s="3">
        <v>43282</v>
      </c>
      <c r="D1306" s="2">
        <v>4.7474171008</v>
      </c>
      <c r="E1306" s="4">
        <v>168925054</v>
      </c>
      <c r="F1306" s="4">
        <v>177344329</v>
      </c>
    </row>
    <row r="1307">
      <c r="A1307" s="0" t="s">
        <v>351</v>
      </c>
      <c r="B1307" s="3">
        <v>43186</v>
      </c>
      <c r="C1307" s="3">
        <v>43191</v>
      </c>
      <c r="D1307" s="2">
        <v>3.4476207742</v>
      </c>
      <c r="E1307" s="4">
        <v>177344334</v>
      </c>
      <c r="F1307" s="4">
        <v>183676814</v>
      </c>
    </row>
    <row r="1308">
      <c r="A1308" s="0" t="s">
        <v>351</v>
      </c>
      <c r="B1308" s="3">
        <v>43097</v>
      </c>
      <c r="C1308" s="3">
        <v>43101</v>
      </c>
      <c r="D1308" s="2">
        <v>12.7675031334</v>
      </c>
      <c r="E1308" s="4">
        <v>183676810</v>
      </c>
      <c r="F1308" s="4">
        <v>210560074</v>
      </c>
    </row>
    <row r="1309">
      <c r="A1309" s="0" t="s">
        <v>351</v>
      </c>
      <c r="B1309" s="3">
        <v>43006</v>
      </c>
      <c r="C1309" s="3">
        <v>43009</v>
      </c>
      <c r="D1309" s="2">
        <v>6.3723033754</v>
      </c>
      <c r="E1309" s="4">
        <v>210560075</v>
      </c>
      <c r="F1309" s="4">
        <v>224890799</v>
      </c>
    </row>
    <row r="1310">
      <c r="A1310" s="0" t="s">
        <v>351</v>
      </c>
      <c r="B1310" s="3">
        <v>42915</v>
      </c>
      <c r="C1310" s="3">
        <v>42917</v>
      </c>
      <c r="D1310" s="2">
        <v>6.9779223732</v>
      </c>
      <c r="E1310" s="4">
        <v>224890800</v>
      </c>
      <c r="F1310" s="4">
        <v>241760672</v>
      </c>
    </row>
    <row r="1311">
      <c r="A1311" s="0" t="s">
        <v>351</v>
      </c>
      <c r="B1311" s="3">
        <v>42824</v>
      </c>
      <c r="C1311" s="3">
        <v>42826</v>
      </c>
      <c r="D1311" s="2">
        <v>6.2832297593</v>
      </c>
      <c r="E1311" s="4">
        <v>241760678</v>
      </c>
      <c r="F1311" s="4">
        <v>257969494</v>
      </c>
    </row>
    <row r="1312">
      <c r="A1312" s="0" t="s">
        <v>351</v>
      </c>
      <c r="B1312" s="3">
        <v>42733</v>
      </c>
      <c r="C1312" s="3">
        <v>42736</v>
      </c>
      <c r="D1312" s="2">
        <v>8.6688667795</v>
      </c>
      <c r="E1312" s="4">
        <v>257969482</v>
      </c>
      <c r="F1312" s="4">
        <v>282455142</v>
      </c>
    </row>
    <row r="1313">
      <c r="A1313" s="0" t="s">
        <v>351</v>
      </c>
      <c r="B1313" s="3">
        <v>42642</v>
      </c>
      <c r="C1313" s="3">
        <v>42644</v>
      </c>
      <c r="D1313" s="2">
        <v>10.5396407471</v>
      </c>
      <c r="E1313" s="4">
        <v>282455147</v>
      </c>
      <c r="F1313" s="4">
        <v>315732185</v>
      </c>
    </row>
    <row r="1314">
      <c r="A1314" s="0" t="s">
        <v>351</v>
      </c>
      <c r="B1314" s="3">
        <v>42550</v>
      </c>
      <c r="C1314" s="3">
        <v>42552</v>
      </c>
      <c r="D1314" s="2">
        <v>7.3947853218</v>
      </c>
      <c r="E1314" s="4">
        <v>315732188</v>
      </c>
      <c r="F1314" s="4">
        <v>340944286</v>
      </c>
    </row>
    <row r="1315">
      <c r="A1315" s="0" t="s">
        <v>351</v>
      </c>
      <c r="B1315" s="3">
        <v>42459</v>
      </c>
      <c r="C1315" s="3">
        <v>42461</v>
      </c>
      <c r="D1315" s="2">
        <v>5.1969070876</v>
      </c>
      <c r="E1315" s="4">
        <v>340944286</v>
      </c>
      <c r="F1315" s="4">
        <v>359634138</v>
      </c>
    </row>
    <row r="1316">
      <c r="A1316" s="0" t="s">
        <v>351</v>
      </c>
      <c r="B1316" s="3">
        <v>42367</v>
      </c>
      <c r="C1316" s="3">
        <v>42370</v>
      </c>
      <c r="D1316" s="2">
        <v>9.3258961205</v>
      </c>
      <c r="E1316" s="4">
        <v>359634137</v>
      </c>
      <c r="F1316" s="4">
        <v>396622764</v>
      </c>
    </row>
    <row r="1317">
      <c r="A1317" s="0" t="s">
        <v>351</v>
      </c>
      <c r="B1317" s="3">
        <v>42276</v>
      </c>
      <c r="C1317" s="3">
        <v>42278</v>
      </c>
      <c r="D1317" s="2">
        <v>12.7634436972</v>
      </c>
      <c r="E1317" s="4">
        <v>396622761</v>
      </c>
      <c r="F1317" s="4">
        <v>454652015</v>
      </c>
    </row>
    <row r="1318">
      <c r="A1318" s="0" t="s">
        <v>351</v>
      </c>
      <c r="B1318" s="3">
        <v>42146</v>
      </c>
      <c r="C1318" s="3">
        <v>42186</v>
      </c>
      <c r="D1318" s="2">
        <v>32.8077102712</v>
      </c>
      <c r="E1318" s="4">
        <v>454652015</v>
      </c>
      <c r="F1318" s="4">
        <v>676643134</v>
      </c>
    </row>
    <row r="1319">
      <c r="A1319" s="0" t="s">
        <v>351</v>
      </c>
      <c r="B1319" s="3">
        <v>42055</v>
      </c>
      <c r="C1319" s="3">
        <v>42095</v>
      </c>
      <c r="D1319" s="2">
        <v>17.8492127819</v>
      </c>
      <c r="E1319" s="4">
        <v>676643135</v>
      </c>
      <c r="F1319" s="4">
        <v>823659952</v>
      </c>
    </row>
    <row r="1320">
      <c r="A1320" s="0" t="s">
        <v>351</v>
      </c>
      <c r="B1320" s="3">
        <v>41964</v>
      </c>
      <c r="C1320" s="3">
        <v>42005</v>
      </c>
      <c r="D1320" s="2">
        <v>21.182574194</v>
      </c>
      <c r="E1320" s="4">
        <v>823659952</v>
      </c>
      <c r="F1320" s="4">
        <v>1045022650</v>
      </c>
    </row>
    <row r="1321">
      <c r="A1321" s="0" t="s">
        <v>351</v>
      </c>
      <c r="B1321" s="3">
        <v>41873</v>
      </c>
      <c r="C1321" s="3">
        <v>41913</v>
      </c>
      <c r="D1321" s="2">
        <v>7.8975486763</v>
      </c>
      <c r="E1321" s="4">
        <v>1045022650</v>
      </c>
      <c r="F1321" s="4">
        <v>1134630659</v>
      </c>
    </row>
    <row r="1322">
      <c r="A1322" s="0" t="s">
        <v>351</v>
      </c>
      <c r="B1322" s="3">
        <v>41782</v>
      </c>
      <c r="C1322" s="3">
        <v>41821</v>
      </c>
      <c r="D1322" s="2">
        <v>10.409230763</v>
      </c>
      <c r="E1322" s="4">
        <v>1134630658</v>
      </c>
      <c r="F1322" s="4">
        <v>1266459333</v>
      </c>
    </row>
    <row r="1323">
      <c r="A1323" s="0" t="s">
        <v>332</v>
      </c>
      <c r="B1323" s="3">
        <v>45377</v>
      </c>
      <c r="C1323" s="3">
        <v>45383</v>
      </c>
      <c r="D1323" s="2">
        <v>4.5243190484</v>
      </c>
      <c r="E1323" s="4">
        <v>1050452412</v>
      </c>
      <c r="F1323" s="4">
        <v>1100230343</v>
      </c>
    </row>
    <row r="1324">
      <c r="A1324" s="0" t="s">
        <v>332</v>
      </c>
      <c r="B1324" s="3">
        <v>45288</v>
      </c>
      <c r="C1324" s="3">
        <v>45292</v>
      </c>
      <c r="D1324" s="2">
        <v>2.5318300243</v>
      </c>
      <c r="E1324" s="4">
        <v>1106551465</v>
      </c>
      <c r="F1324" s="4">
        <v>1135295210</v>
      </c>
    </row>
    <row r="1325">
      <c r="A1325" s="0" t="s">
        <v>332</v>
      </c>
      <c r="B1325" s="3">
        <v>45197</v>
      </c>
      <c r="C1325" s="3">
        <v>45200</v>
      </c>
      <c r="D1325" s="2">
        <v>2.9175861294</v>
      </c>
      <c r="E1325" s="4">
        <v>1140748376</v>
      </c>
      <c r="F1325" s="4">
        <v>1175030915</v>
      </c>
    </row>
    <row r="1326">
      <c r="A1326" s="0" t="s">
        <v>332</v>
      </c>
      <c r="B1326" s="3">
        <v>45106</v>
      </c>
      <c r="C1326" s="3">
        <v>45108</v>
      </c>
      <c r="D1326" s="2">
        <v>2.7330415292</v>
      </c>
      <c r="E1326" s="4">
        <v>1181925525</v>
      </c>
      <c r="F1326" s="4">
        <v>1215135688</v>
      </c>
    </row>
    <row r="1327">
      <c r="A1327" s="0" t="s">
        <v>332</v>
      </c>
      <c r="B1327" s="3">
        <v>45015</v>
      </c>
      <c r="C1327" s="3">
        <v>45017</v>
      </c>
      <c r="D1327" s="2">
        <v>3.4838230769</v>
      </c>
      <c r="E1327" s="4">
        <v>1225250316</v>
      </c>
      <c r="F1327" s="4">
        <v>1269476636</v>
      </c>
    </row>
    <row r="1328">
      <c r="A1328" s="0" t="s">
        <v>332</v>
      </c>
      <c r="B1328" s="3">
        <v>44924</v>
      </c>
      <c r="C1328" s="3">
        <v>44927</v>
      </c>
      <c r="D1328" s="2">
        <v>4.4329849543</v>
      </c>
      <c r="E1328" s="4">
        <v>1271861828</v>
      </c>
      <c r="F1328" s="4">
        <v>1330858589</v>
      </c>
    </row>
    <row r="1329">
      <c r="A1329" s="0" t="s">
        <v>332</v>
      </c>
      <c r="B1329" s="3">
        <v>44833</v>
      </c>
      <c r="C1329" s="3">
        <v>44835</v>
      </c>
      <c r="D1329" s="2">
        <v>4.0813967173</v>
      </c>
      <c r="E1329" s="4">
        <v>1334674361</v>
      </c>
      <c r="F1329" s="4">
        <v>1391465592</v>
      </c>
    </row>
    <row r="1330">
      <c r="A1330" s="0" t="s">
        <v>332</v>
      </c>
      <c r="B1330" s="3">
        <v>44741</v>
      </c>
      <c r="C1330" s="3">
        <v>44743</v>
      </c>
      <c r="D1330" s="2">
        <v>4.3253892529</v>
      </c>
      <c r="E1330" s="4">
        <v>1392364537</v>
      </c>
      <c r="F1330" s="4">
        <v>1455312466</v>
      </c>
    </row>
    <row r="1331">
      <c r="A1331" s="0" t="s">
        <v>332</v>
      </c>
      <c r="B1331" s="3">
        <v>44650</v>
      </c>
      <c r="C1331" s="3">
        <v>44652</v>
      </c>
      <c r="D1331" s="2">
        <v>5.7694203601</v>
      </c>
      <c r="E1331" s="4">
        <v>1455724467</v>
      </c>
      <c r="F1331" s="4">
        <v>1544853563</v>
      </c>
    </row>
    <row r="1332">
      <c r="A1332" s="0" t="s">
        <v>332</v>
      </c>
      <c r="B1332" s="3">
        <v>44559</v>
      </c>
      <c r="C1332" s="3">
        <v>44562</v>
      </c>
      <c r="D1332" s="2">
        <v>5.1714958427</v>
      </c>
      <c r="E1332" s="4">
        <v>1545397454</v>
      </c>
      <c r="F1332" s="4">
        <v>1629676085</v>
      </c>
    </row>
    <row r="1333">
      <c r="A1333" s="0" t="s">
        <v>332</v>
      </c>
      <c r="B1333" s="3">
        <v>44468</v>
      </c>
      <c r="C1333" s="3">
        <v>44470</v>
      </c>
      <c r="D1333" s="2">
        <v>6.3868868886</v>
      </c>
      <c r="E1333" s="4">
        <v>1630353870</v>
      </c>
      <c r="F1333" s="4">
        <v>1741587066</v>
      </c>
    </row>
    <row r="1334">
      <c r="A1334" s="0" t="s">
        <v>332</v>
      </c>
      <c r="B1334" s="3">
        <v>44376</v>
      </c>
      <c r="C1334" s="3">
        <v>44378</v>
      </c>
      <c r="D1334" s="2">
        <v>5.1768321075</v>
      </c>
      <c r="E1334" s="4">
        <v>1741700845</v>
      </c>
      <c r="F1334" s="4">
        <v>1836788291</v>
      </c>
    </row>
    <row r="1335">
      <c r="A1335" s="0" t="s">
        <v>332</v>
      </c>
      <c r="B1335" s="3">
        <v>44285</v>
      </c>
      <c r="C1335" s="3">
        <v>44287</v>
      </c>
      <c r="D1335" s="2">
        <v>5.3360202536</v>
      </c>
      <c r="E1335" s="4">
        <v>1836788298</v>
      </c>
      <c r="F1335" s="4">
        <v>1940324401</v>
      </c>
    </row>
    <row r="1336">
      <c r="A1336" s="0" t="s">
        <v>332</v>
      </c>
      <c r="B1336" s="3">
        <v>44194</v>
      </c>
      <c r="C1336" s="3">
        <v>44197</v>
      </c>
      <c r="D1336" s="2">
        <v>6.5393193327</v>
      </c>
      <c r="E1336" s="4">
        <v>1942514899</v>
      </c>
      <c r="F1336" s="4">
        <v>2078430079</v>
      </c>
    </row>
    <row r="1337">
      <c r="A1337" s="0" t="s">
        <v>332</v>
      </c>
      <c r="B1337" s="3">
        <v>44103</v>
      </c>
      <c r="C1337" s="3">
        <v>44105</v>
      </c>
      <c r="D1337" s="2">
        <v>5.1580523653</v>
      </c>
      <c r="E1337" s="4">
        <v>2078733972</v>
      </c>
      <c r="F1337" s="4">
        <v>2191787520</v>
      </c>
    </row>
    <row r="1338">
      <c r="A1338" s="0" t="s">
        <v>332</v>
      </c>
      <c r="B1338" s="3">
        <v>44011</v>
      </c>
      <c r="C1338" s="3">
        <v>44013</v>
      </c>
      <c r="D1338" s="2">
        <v>4.1820824703</v>
      </c>
      <c r="E1338" s="4">
        <v>2196911704</v>
      </c>
      <c r="F1338" s="4">
        <v>2292798425</v>
      </c>
    </row>
    <row r="1339">
      <c r="A1339" s="0" t="s">
        <v>332</v>
      </c>
      <c r="B1339" s="3">
        <v>43920</v>
      </c>
      <c r="C1339" s="3">
        <v>43922</v>
      </c>
      <c r="D1339" s="2">
        <v>4.127357516</v>
      </c>
      <c r="E1339" s="4">
        <v>2295528040</v>
      </c>
      <c r="F1339" s="4">
        <v>2394351486</v>
      </c>
    </row>
    <row r="1340">
      <c r="A1340" s="0" t="s">
        <v>332</v>
      </c>
      <c r="B1340" s="3">
        <v>43826</v>
      </c>
      <c r="C1340" s="3">
        <v>43831</v>
      </c>
      <c r="D1340" s="2">
        <v>5.0040013535</v>
      </c>
      <c r="E1340" s="4">
        <v>2397017686</v>
      </c>
      <c r="F1340" s="4">
        <v>2523282791</v>
      </c>
    </row>
    <row r="1341">
      <c r="A1341" s="0" t="s">
        <v>332</v>
      </c>
      <c r="B1341" s="3">
        <v>43735</v>
      </c>
      <c r="C1341" s="3">
        <v>43739</v>
      </c>
      <c r="D1341" s="2">
        <v>4.5568897291</v>
      </c>
      <c r="E1341" s="4">
        <v>2523282774</v>
      </c>
      <c r="F1341" s="4">
        <v>2643755811</v>
      </c>
    </row>
    <row r="1342">
      <c r="A1342" s="0" t="s">
        <v>332</v>
      </c>
      <c r="B1342" s="3">
        <v>43643</v>
      </c>
      <c r="C1342" s="3">
        <v>43647</v>
      </c>
      <c r="D1342" s="2">
        <v>4.3087903774</v>
      </c>
      <c r="E1342" s="4">
        <v>2643755817</v>
      </c>
      <c r="F1342" s="4">
        <v>2762799036</v>
      </c>
    </row>
    <row r="1343">
      <c r="A1343" s="0" t="s">
        <v>332</v>
      </c>
      <c r="B1343" s="3">
        <v>43552</v>
      </c>
      <c r="C1343" s="3">
        <v>43556</v>
      </c>
      <c r="D1343" s="2">
        <v>4.0324266991</v>
      </c>
      <c r="E1343" s="4">
        <v>2763833698</v>
      </c>
      <c r="F1343" s="4">
        <v>2879966225</v>
      </c>
    </row>
    <row r="1344">
      <c r="A1344" s="0" t="s">
        <v>332</v>
      </c>
      <c r="B1344" s="3">
        <v>43461</v>
      </c>
      <c r="C1344" s="3">
        <v>43466</v>
      </c>
      <c r="D1344" s="2">
        <v>3.4797497552</v>
      </c>
      <c r="E1344" s="4">
        <v>2879966229</v>
      </c>
      <c r="F1344" s="4">
        <v>2983794822</v>
      </c>
    </row>
    <row r="1345">
      <c r="A1345" s="0" t="s">
        <v>332</v>
      </c>
      <c r="B1345" s="3">
        <v>43370</v>
      </c>
      <c r="C1345" s="3">
        <v>43374</v>
      </c>
      <c r="D1345" s="2">
        <v>4.2913613898</v>
      </c>
      <c r="E1345" s="4">
        <v>2986318537</v>
      </c>
      <c r="F1345" s="4">
        <v>3120218384</v>
      </c>
    </row>
    <row r="1346">
      <c r="A1346" s="0" t="s">
        <v>332</v>
      </c>
      <c r="B1346" s="3">
        <v>43279</v>
      </c>
      <c r="C1346" s="3">
        <v>43282</v>
      </c>
      <c r="D1346" s="2">
        <v>3.3600571864</v>
      </c>
      <c r="E1346" s="4">
        <v>3123432511</v>
      </c>
      <c r="F1346" s="4">
        <v>3232030587</v>
      </c>
    </row>
    <row r="1347">
      <c r="A1347" s="0" t="s">
        <v>332</v>
      </c>
      <c r="B1347" s="3">
        <v>43186</v>
      </c>
      <c r="C1347" s="3">
        <v>43191</v>
      </c>
      <c r="D1347" s="2">
        <v>4.083133105</v>
      </c>
      <c r="E1347" s="4">
        <v>3238756449</v>
      </c>
      <c r="F1347" s="4">
        <v>3376628693</v>
      </c>
    </row>
    <row r="1348">
      <c r="A1348" s="0" t="s">
        <v>332</v>
      </c>
      <c r="B1348" s="3">
        <v>43097</v>
      </c>
      <c r="C1348" s="3">
        <v>43101</v>
      </c>
      <c r="D1348" s="2">
        <v>4.5006842871</v>
      </c>
      <c r="E1348" s="4">
        <v>3380091520</v>
      </c>
      <c r="F1348" s="4">
        <v>3539388209</v>
      </c>
    </row>
    <row r="1349">
      <c r="A1349" s="0" t="s">
        <v>332</v>
      </c>
      <c r="B1349" s="3">
        <v>43006</v>
      </c>
      <c r="C1349" s="3">
        <v>43009</v>
      </c>
      <c r="D1349" s="2">
        <v>4.4295097841</v>
      </c>
      <c r="E1349" s="4">
        <v>3544366795</v>
      </c>
      <c r="F1349" s="4">
        <v>3708641430</v>
      </c>
    </row>
    <row r="1350">
      <c r="A1350" s="0" t="s">
        <v>332</v>
      </c>
      <c r="B1350" s="3">
        <v>42915</v>
      </c>
      <c r="C1350" s="3">
        <v>42917</v>
      </c>
      <c r="D1350" s="2">
        <v>3.9610290344</v>
      </c>
      <c r="E1350" s="4">
        <v>3723338463</v>
      </c>
      <c r="F1350" s="4">
        <v>3876903746</v>
      </c>
    </row>
    <row r="1351">
      <c r="A1351" s="0" t="s">
        <v>332</v>
      </c>
      <c r="B1351" s="3">
        <v>42824</v>
      </c>
      <c r="C1351" s="3">
        <v>42826</v>
      </c>
      <c r="D1351" s="2">
        <v>4.6122958695</v>
      </c>
      <c r="E1351" s="4">
        <v>3901085719</v>
      </c>
      <c r="F1351" s="4">
        <v>4089715498</v>
      </c>
    </row>
    <row r="1352">
      <c r="A1352" s="0" t="s">
        <v>332</v>
      </c>
      <c r="B1352" s="3">
        <v>42733</v>
      </c>
      <c r="C1352" s="3">
        <v>42736</v>
      </c>
      <c r="D1352" s="2">
        <v>4.912414234</v>
      </c>
      <c r="E1352" s="4">
        <v>4123268049</v>
      </c>
      <c r="F1352" s="4">
        <v>4336284296</v>
      </c>
    </row>
    <row r="1353">
      <c r="A1353" s="0" t="s">
        <v>332</v>
      </c>
      <c r="B1353" s="3">
        <v>42642</v>
      </c>
      <c r="C1353" s="3">
        <v>42644</v>
      </c>
      <c r="D1353" s="2">
        <v>5.3870389795</v>
      </c>
      <c r="E1353" s="4">
        <v>4363175480</v>
      </c>
      <c r="F1353" s="4">
        <v>4611604407</v>
      </c>
    </row>
    <row r="1354">
      <c r="A1354" s="0" t="s">
        <v>332</v>
      </c>
      <c r="B1354" s="3">
        <v>42550</v>
      </c>
      <c r="C1354" s="3">
        <v>42552</v>
      </c>
      <c r="D1354" s="2">
        <v>3.0647889404</v>
      </c>
      <c r="E1354" s="4">
        <v>4656351316</v>
      </c>
      <c r="F1354" s="4">
        <v>4803570617</v>
      </c>
    </row>
    <row r="1355">
      <c r="A1355" s="0" t="s">
        <v>332</v>
      </c>
      <c r="B1355" s="3">
        <v>42459</v>
      </c>
      <c r="C1355" s="3">
        <v>42461</v>
      </c>
      <c r="D1355" s="2">
        <v>4.4007355917</v>
      </c>
      <c r="E1355" s="4">
        <v>4838311676</v>
      </c>
      <c r="F1355" s="4">
        <v>5061034419</v>
      </c>
    </row>
    <row r="1356">
      <c r="A1356" s="0" t="s">
        <v>332</v>
      </c>
      <c r="B1356" s="3">
        <v>42367</v>
      </c>
      <c r="C1356" s="3">
        <v>42370</v>
      </c>
      <c r="D1356" s="2">
        <v>4.2542376577</v>
      </c>
      <c r="E1356" s="4">
        <v>5077346936</v>
      </c>
      <c r="F1356" s="4">
        <v>5302946900</v>
      </c>
    </row>
    <row r="1357">
      <c r="A1357" s="0" t="s">
        <v>332</v>
      </c>
      <c r="B1357" s="3">
        <v>42276</v>
      </c>
      <c r="C1357" s="3">
        <v>42278</v>
      </c>
      <c r="D1357" s="2">
        <v>4.4122126504</v>
      </c>
      <c r="E1357" s="4">
        <v>5349225471</v>
      </c>
      <c r="F1357" s="4">
        <v>5596139025</v>
      </c>
    </row>
    <row r="1358">
      <c r="A1358" s="0" t="s">
        <v>332</v>
      </c>
      <c r="B1358" s="3">
        <v>42146</v>
      </c>
      <c r="C1358" s="3">
        <v>42186</v>
      </c>
      <c r="D1358" s="2">
        <v>4.4340230735</v>
      </c>
      <c r="E1358" s="4">
        <v>5628882747</v>
      </c>
      <c r="F1358" s="4">
        <v>5890048873</v>
      </c>
    </row>
    <row r="1359">
      <c r="A1359" s="0" t="s">
        <v>332</v>
      </c>
      <c r="B1359" s="3">
        <v>42055</v>
      </c>
      <c r="C1359" s="3">
        <v>42095</v>
      </c>
      <c r="D1359" s="2">
        <v>2.8022515869</v>
      </c>
      <c r="E1359" s="4">
        <v>5916808536</v>
      </c>
      <c r="F1359" s="4">
        <v>6087392591</v>
      </c>
    </row>
    <row r="1360">
      <c r="A1360" s="0" t="s">
        <v>332</v>
      </c>
      <c r="B1360" s="3">
        <v>41964</v>
      </c>
      <c r="C1360" s="3">
        <v>42005</v>
      </c>
      <c r="D1360" s="2">
        <v>2.7598260551</v>
      </c>
      <c r="E1360" s="4">
        <v>6132265347</v>
      </c>
      <c r="F1360" s="4">
        <v>6306308492</v>
      </c>
    </row>
    <row r="1361">
      <c r="A1361" s="0" t="s">
        <v>332</v>
      </c>
      <c r="B1361" s="3">
        <v>41873</v>
      </c>
      <c r="C1361" s="3">
        <v>41913</v>
      </c>
      <c r="D1361" s="2">
        <v>1.3324574273</v>
      </c>
      <c r="E1361" s="4">
        <v>6314138438</v>
      </c>
      <c r="F1361" s="4">
        <v>6399407823</v>
      </c>
    </row>
    <row r="1362">
      <c r="A1362" s="0" t="s">
        <v>332</v>
      </c>
      <c r="B1362" s="3">
        <v>41782</v>
      </c>
      <c r="C1362" s="3">
        <v>41821</v>
      </c>
      <c r="D1362" s="2">
        <v>0.5506595116</v>
      </c>
      <c r="E1362" s="4">
        <v>6446135986</v>
      </c>
      <c r="F1362" s="4">
        <v>6481828793</v>
      </c>
    </row>
    <row r="1363">
      <c r="A1363" s="0" t="s">
        <v>341</v>
      </c>
      <c r="B1363" s="3">
        <v>45377</v>
      </c>
      <c r="C1363" s="3">
        <v>45383</v>
      </c>
      <c r="D1363" s="2">
        <v>3.0052176791</v>
      </c>
      <c r="E1363" s="4">
        <v>567691093</v>
      </c>
      <c r="F1363" s="4">
        <v>585280032</v>
      </c>
    </row>
    <row r="1364">
      <c r="A1364" s="0" t="s">
        <v>341</v>
      </c>
      <c r="B1364" s="3">
        <v>45288</v>
      </c>
      <c r="C1364" s="3">
        <v>45292</v>
      </c>
      <c r="D1364" s="2">
        <v>3.144820371</v>
      </c>
      <c r="E1364" s="4">
        <v>587696749</v>
      </c>
      <c r="F1364" s="4">
        <v>606778854</v>
      </c>
    </row>
    <row r="1365">
      <c r="A1365" s="0" t="s">
        <v>341</v>
      </c>
      <c r="B1365" s="3">
        <v>45197</v>
      </c>
      <c r="C1365" s="3">
        <v>45200</v>
      </c>
      <c r="D1365" s="2">
        <v>2.9263379531</v>
      </c>
      <c r="E1365" s="4">
        <v>609471884</v>
      </c>
      <c r="F1365" s="4">
        <v>627844743</v>
      </c>
    </row>
    <row r="1366">
      <c r="A1366" s="0" t="s">
        <v>341</v>
      </c>
      <c r="B1366" s="3">
        <v>45106</v>
      </c>
      <c r="C1366" s="3">
        <v>45108</v>
      </c>
      <c r="D1366" s="2">
        <v>3.0781422255</v>
      </c>
      <c r="E1366" s="4">
        <v>631383540</v>
      </c>
      <c r="F1366" s="4">
        <v>651435656</v>
      </c>
    </row>
    <row r="1367">
      <c r="A1367" s="0" t="s">
        <v>341</v>
      </c>
      <c r="B1367" s="3">
        <v>45015</v>
      </c>
      <c r="C1367" s="3">
        <v>45017</v>
      </c>
      <c r="D1367" s="2">
        <v>2.6861419622</v>
      </c>
      <c r="E1367" s="4">
        <v>655997247</v>
      </c>
      <c r="F1367" s="4">
        <v>674104655</v>
      </c>
    </row>
    <row r="1368">
      <c r="A1368" s="0" t="s">
        <v>341</v>
      </c>
      <c r="B1368" s="3">
        <v>44924</v>
      </c>
      <c r="C1368" s="3">
        <v>44927</v>
      </c>
      <c r="D1368" s="2">
        <v>4.1521572307</v>
      </c>
      <c r="E1368" s="4">
        <v>674904133</v>
      </c>
      <c r="F1368" s="4">
        <v>704141182</v>
      </c>
    </row>
    <row r="1369">
      <c r="A1369" s="0" t="s">
        <v>341</v>
      </c>
      <c r="B1369" s="3">
        <v>44833</v>
      </c>
      <c r="C1369" s="3">
        <v>44835</v>
      </c>
      <c r="D1369" s="2">
        <v>3.5779069958</v>
      </c>
      <c r="E1369" s="4">
        <v>707866701</v>
      </c>
      <c r="F1369" s="4">
        <v>734133308</v>
      </c>
    </row>
    <row r="1370">
      <c r="A1370" s="0" t="s">
        <v>341</v>
      </c>
      <c r="B1370" s="3">
        <v>44741</v>
      </c>
      <c r="C1370" s="3">
        <v>44743</v>
      </c>
      <c r="D1370" s="2">
        <v>4.0771912374</v>
      </c>
      <c r="E1370" s="4">
        <v>734941451</v>
      </c>
      <c r="F1370" s="4">
        <v>766180078</v>
      </c>
    </row>
    <row r="1371">
      <c r="A1371" s="0" t="s">
        <v>341</v>
      </c>
      <c r="B1371" s="3">
        <v>44650</v>
      </c>
      <c r="C1371" s="3">
        <v>44652</v>
      </c>
      <c r="D1371" s="2">
        <v>4.7760462519</v>
      </c>
      <c r="E1371" s="4">
        <v>767190971</v>
      </c>
      <c r="F1371" s="4">
        <v>805670150</v>
      </c>
    </row>
    <row r="1372">
      <c r="A1372" s="0" t="s">
        <v>341</v>
      </c>
      <c r="B1372" s="3">
        <v>44559</v>
      </c>
      <c r="C1372" s="3">
        <v>44562</v>
      </c>
      <c r="D1372" s="2">
        <v>5.153618583</v>
      </c>
      <c r="E1372" s="4">
        <v>805670157</v>
      </c>
      <c r="F1372" s="4">
        <v>849447438</v>
      </c>
    </row>
    <row r="1373">
      <c r="A1373" s="0" t="s">
        <v>341</v>
      </c>
      <c r="B1373" s="3">
        <v>44468</v>
      </c>
      <c r="C1373" s="3">
        <v>44470</v>
      </c>
      <c r="D1373" s="2">
        <v>5.8257245943</v>
      </c>
      <c r="E1373" s="4">
        <v>849802445</v>
      </c>
      <c r="F1373" s="4">
        <v>902372162</v>
      </c>
    </row>
    <row r="1374">
      <c r="A1374" s="0" t="s">
        <v>341</v>
      </c>
      <c r="B1374" s="3">
        <v>44376</v>
      </c>
      <c r="C1374" s="3">
        <v>44378</v>
      </c>
      <c r="D1374" s="2">
        <v>6.6452846658</v>
      </c>
      <c r="E1374" s="4">
        <v>903078299</v>
      </c>
      <c r="F1374" s="4">
        <v>967362276</v>
      </c>
    </row>
    <row r="1375">
      <c r="A1375" s="0" t="s">
        <v>341</v>
      </c>
      <c r="B1375" s="3">
        <v>44285</v>
      </c>
      <c r="C1375" s="3">
        <v>44287</v>
      </c>
      <c r="D1375" s="2">
        <v>6.2018460496</v>
      </c>
      <c r="E1375" s="4">
        <v>967362287</v>
      </c>
      <c r="F1375" s="4">
        <v>1031323375</v>
      </c>
    </row>
    <row r="1376">
      <c r="A1376" s="0" t="s">
        <v>341</v>
      </c>
      <c r="B1376" s="3">
        <v>44194</v>
      </c>
      <c r="C1376" s="3">
        <v>44197</v>
      </c>
      <c r="D1376" s="2">
        <v>4.3598558632</v>
      </c>
      <c r="E1376" s="4">
        <v>1031425112</v>
      </c>
      <c r="F1376" s="4">
        <v>1078443703</v>
      </c>
    </row>
    <row r="1377">
      <c r="A1377" s="0" t="s">
        <v>341</v>
      </c>
      <c r="B1377" s="3">
        <v>44103</v>
      </c>
      <c r="C1377" s="3">
        <v>44105</v>
      </c>
      <c r="D1377" s="2">
        <v>4.6529092178</v>
      </c>
      <c r="E1377" s="4">
        <v>1078736905</v>
      </c>
      <c r="F1377" s="4">
        <v>1131378940</v>
      </c>
    </row>
    <row r="1378">
      <c r="A1378" s="0" t="s">
        <v>341</v>
      </c>
      <c r="B1378" s="3">
        <v>44011</v>
      </c>
      <c r="C1378" s="3">
        <v>44013</v>
      </c>
      <c r="D1378" s="2">
        <v>3.6915675048</v>
      </c>
      <c r="E1378" s="4">
        <v>1132011052</v>
      </c>
      <c r="F1378" s="4">
        <v>1175401803</v>
      </c>
    </row>
    <row r="1379">
      <c r="A1379" s="0" t="s">
        <v>341</v>
      </c>
      <c r="B1379" s="3">
        <v>43920</v>
      </c>
      <c r="C1379" s="3">
        <v>43922</v>
      </c>
      <c r="D1379" s="2">
        <v>4.6651648124</v>
      </c>
      <c r="E1379" s="4">
        <v>1177023784</v>
      </c>
      <c r="F1379" s="4">
        <v>1234620883</v>
      </c>
    </row>
    <row r="1380">
      <c r="A1380" s="0" t="s">
        <v>341</v>
      </c>
      <c r="B1380" s="3">
        <v>43826</v>
      </c>
      <c r="C1380" s="3">
        <v>43831</v>
      </c>
      <c r="D1380" s="2">
        <v>6.9189770804</v>
      </c>
      <c r="E1380" s="4">
        <v>1234984861</v>
      </c>
      <c r="F1380" s="4">
        <v>1326784797</v>
      </c>
    </row>
    <row r="1381">
      <c r="A1381" s="0" t="s">
        <v>341</v>
      </c>
      <c r="B1381" s="3">
        <v>43735</v>
      </c>
      <c r="C1381" s="3">
        <v>43739</v>
      </c>
      <c r="D1381" s="2">
        <v>4.4388012589</v>
      </c>
      <c r="E1381" s="4">
        <v>1327032595</v>
      </c>
      <c r="F1381" s="4">
        <v>1388673031</v>
      </c>
    </row>
    <row r="1382">
      <c r="A1382" s="0" t="s">
        <v>341</v>
      </c>
      <c r="B1382" s="3">
        <v>43643</v>
      </c>
      <c r="C1382" s="3">
        <v>43647</v>
      </c>
      <c r="D1382" s="2">
        <v>3.6318148868</v>
      </c>
      <c r="E1382" s="4">
        <v>1390132278</v>
      </c>
      <c r="F1382" s="4">
        <v>1442522007</v>
      </c>
    </row>
    <row r="1383">
      <c r="A1383" s="0" t="s">
        <v>341</v>
      </c>
      <c r="B1383" s="3">
        <v>43552</v>
      </c>
      <c r="C1383" s="3">
        <v>43556</v>
      </c>
      <c r="D1383" s="2">
        <v>2.8716638655</v>
      </c>
      <c r="E1383" s="4">
        <v>1445399951</v>
      </c>
      <c r="F1383" s="4">
        <v>1488134162</v>
      </c>
    </row>
    <row r="1384">
      <c r="A1384" s="0" t="s">
        <v>341</v>
      </c>
      <c r="B1384" s="3">
        <v>43461</v>
      </c>
      <c r="C1384" s="3">
        <v>43466</v>
      </c>
      <c r="D1384" s="2">
        <v>3.3410303614</v>
      </c>
      <c r="E1384" s="4">
        <v>1489588471</v>
      </c>
      <c r="F1384" s="4">
        <v>1541076298</v>
      </c>
    </row>
    <row r="1385">
      <c r="A1385" s="0" t="s">
        <v>341</v>
      </c>
      <c r="B1385" s="3">
        <v>43370</v>
      </c>
      <c r="C1385" s="3">
        <v>43374</v>
      </c>
      <c r="D1385" s="2">
        <v>3.5371970602</v>
      </c>
      <c r="E1385" s="4">
        <v>1542325872</v>
      </c>
      <c r="F1385" s="4">
        <v>1598881460</v>
      </c>
    </row>
    <row r="1386">
      <c r="A1386" s="0" t="s">
        <v>341</v>
      </c>
      <c r="B1386" s="3">
        <v>43279</v>
      </c>
      <c r="C1386" s="3">
        <v>43282</v>
      </c>
      <c r="D1386" s="2">
        <v>2.618124903</v>
      </c>
      <c r="E1386" s="4">
        <v>1601246870</v>
      </c>
      <c r="F1386" s="4">
        <v>1644296609</v>
      </c>
    </row>
    <row r="1387">
      <c r="A1387" s="0" t="s">
        <v>341</v>
      </c>
      <c r="B1387" s="3">
        <v>43186</v>
      </c>
      <c r="C1387" s="3">
        <v>43191</v>
      </c>
      <c r="D1387" s="2">
        <v>2.7928873253</v>
      </c>
      <c r="E1387" s="4">
        <v>1645685426</v>
      </c>
      <c r="F1387" s="4">
        <v>1692968118</v>
      </c>
    </row>
    <row r="1388">
      <c r="A1388" s="0" t="s">
        <v>341</v>
      </c>
      <c r="B1388" s="3">
        <v>43097</v>
      </c>
      <c r="C1388" s="3">
        <v>43101</v>
      </c>
      <c r="D1388" s="2">
        <v>2.6938768528</v>
      </c>
      <c r="E1388" s="4">
        <v>1693473623</v>
      </c>
      <c r="F1388" s="4">
        <v>1740356689</v>
      </c>
    </row>
    <row r="1389">
      <c r="A1389" s="0" t="s">
        <v>341</v>
      </c>
      <c r="B1389" s="3">
        <v>43006</v>
      </c>
      <c r="C1389" s="3">
        <v>43009</v>
      </c>
      <c r="D1389" s="2">
        <v>2.6471871324</v>
      </c>
      <c r="E1389" s="4">
        <v>1741925225</v>
      </c>
      <c r="F1389" s="4">
        <v>1789291109</v>
      </c>
    </row>
    <row r="1390">
      <c r="A1390" s="0" t="s">
        <v>341</v>
      </c>
      <c r="B1390" s="3">
        <v>42915</v>
      </c>
      <c r="C1390" s="3">
        <v>42917</v>
      </c>
      <c r="D1390" s="2">
        <v>2.2911157234</v>
      </c>
      <c r="E1390" s="4">
        <v>1792710780</v>
      </c>
      <c r="F1390" s="4">
        <v>1834746956</v>
      </c>
    </row>
    <row r="1391">
      <c r="A1391" s="0" t="s">
        <v>341</v>
      </c>
      <c r="B1391" s="3">
        <v>42824</v>
      </c>
      <c r="C1391" s="3">
        <v>42826</v>
      </c>
      <c r="D1391" s="2">
        <v>2.7221510201</v>
      </c>
      <c r="E1391" s="4">
        <v>1836880873</v>
      </c>
      <c r="F1391" s="4">
        <v>1888282782</v>
      </c>
    </row>
    <row r="1392">
      <c r="A1392" s="0" t="s">
        <v>341</v>
      </c>
      <c r="B1392" s="3">
        <v>42733</v>
      </c>
      <c r="C1392" s="3">
        <v>42736</v>
      </c>
      <c r="D1392" s="2">
        <v>2.8660172981</v>
      </c>
      <c r="E1392" s="4">
        <v>1895243955</v>
      </c>
      <c r="F1392" s="4">
        <v>1951164672</v>
      </c>
    </row>
    <row r="1393">
      <c r="A1393" s="0" t="s">
        <v>341</v>
      </c>
      <c r="B1393" s="3">
        <v>42642</v>
      </c>
      <c r="C1393" s="3">
        <v>42644</v>
      </c>
      <c r="D1393" s="2">
        <v>3.7055583718</v>
      </c>
      <c r="E1393" s="4">
        <v>1956719111</v>
      </c>
      <c r="F1393" s="4">
        <v>2032016675</v>
      </c>
    </row>
    <row r="1394">
      <c r="A1394" s="0" t="s">
        <v>341</v>
      </c>
      <c r="B1394" s="3">
        <v>42550</v>
      </c>
      <c r="C1394" s="3">
        <v>42552</v>
      </c>
      <c r="D1394" s="2">
        <v>2.4460680392</v>
      </c>
      <c r="E1394" s="4">
        <v>2041717010</v>
      </c>
      <c r="F1394" s="4">
        <v>2092911038</v>
      </c>
    </row>
    <row r="1395">
      <c r="A1395" s="0" t="s">
        <v>341</v>
      </c>
      <c r="B1395" s="3">
        <v>42459</v>
      </c>
      <c r="C1395" s="3">
        <v>42461</v>
      </c>
      <c r="D1395" s="2">
        <v>2.5604888392</v>
      </c>
      <c r="E1395" s="4">
        <v>2097580005</v>
      </c>
      <c r="F1395" s="4">
        <v>2152699639</v>
      </c>
    </row>
    <row r="1396">
      <c r="A1396" s="0" t="s">
        <v>341</v>
      </c>
      <c r="B1396" s="3">
        <v>42367</v>
      </c>
      <c r="C1396" s="3">
        <v>42370</v>
      </c>
      <c r="D1396" s="2">
        <v>2.4093946698</v>
      </c>
      <c r="E1396" s="4">
        <v>2155782172</v>
      </c>
      <c r="F1396" s="4">
        <v>2209005841</v>
      </c>
    </row>
    <row r="1397">
      <c r="A1397" s="0" t="s">
        <v>341</v>
      </c>
      <c r="B1397" s="3">
        <v>42276</v>
      </c>
      <c r="C1397" s="3">
        <v>42278</v>
      </c>
      <c r="D1397" s="2">
        <v>3.1881379248</v>
      </c>
      <c r="E1397" s="4">
        <v>2212860114</v>
      </c>
      <c r="F1397" s="4">
        <v>2285732416</v>
      </c>
    </row>
    <row r="1398">
      <c r="A1398" s="0" t="s">
        <v>341</v>
      </c>
      <c r="B1398" s="3">
        <v>42146</v>
      </c>
      <c r="C1398" s="3">
        <v>42186</v>
      </c>
      <c r="D1398" s="2">
        <v>3.8493587208</v>
      </c>
      <c r="E1398" s="4">
        <v>2298305488</v>
      </c>
      <c r="F1398" s="4">
        <v>2390317378</v>
      </c>
    </row>
    <row r="1399">
      <c r="A1399" s="0" t="s">
        <v>341</v>
      </c>
      <c r="B1399" s="3">
        <v>42055</v>
      </c>
      <c r="C1399" s="3">
        <v>42095</v>
      </c>
      <c r="D1399" s="2">
        <v>3.3091305369</v>
      </c>
      <c r="E1399" s="4">
        <v>2416744373</v>
      </c>
      <c r="F1399" s="4">
        <v>2499454588</v>
      </c>
    </row>
    <row r="1400">
      <c r="A1400" s="0" t="s">
        <v>341</v>
      </c>
      <c r="B1400" s="3">
        <v>41964</v>
      </c>
      <c r="C1400" s="3">
        <v>42005</v>
      </c>
      <c r="D1400" s="2">
        <v>3.2581272538</v>
      </c>
      <c r="E1400" s="4">
        <v>2505790284</v>
      </c>
      <c r="F1400" s="4">
        <v>2590181700</v>
      </c>
    </row>
    <row r="1401">
      <c r="A1401" s="0" t="s">
        <v>341</v>
      </c>
      <c r="B1401" s="3">
        <v>41873</v>
      </c>
      <c r="C1401" s="3">
        <v>41913</v>
      </c>
      <c r="D1401" s="2">
        <v>1.9221638841</v>
      </c>
      <c r="E1401" s="4">
        <v>2602569393</v>
      </c>
      <c r="F1401" s="4">
        <v>2653575462</v>
      </c>
    </row>
    <row r="1402">
      <c r="A1402" s="0" t="s">
        <v>341</v>
      </c>
      <c r="B1402" s="3">
        <v>41782</v>
      </c>
      <c r="C1402" s="3">
        <v>41821</v>
      </c>
      <c r="D1402" s="2">
        <v>1.4025685658</v>
      </c>
      <c r="E1402" s="4">
        <v>2683148605</v>
      </c>
      <c r="F1402" s="4">
        <v>2721316941</v>
      </c>
    </row>
    <row r="1403">
      <c r="A1403" s="0" t="s">
        <v>361</v>
      </c>
      <c r="B1403" s="3">
        <v>45377</v>
      </c>
      <c r="C1403" s="3">
        <v>45383</v>
      </c>
      <c r="D1403" s="2">
        <v>2.1720145956</v>
      </c>
      <c r="E1403" s="4">
        <v>9791381</v>
      </c>
      <c r="F1403" s="4">
        <v>10008773</v>
      </c>
    </row>
    <row r="1404">
      <c r="A1404" s="0" t="s">
        <v>361</v>
      </c>
      <c r="B1404" s="3">
        <v>45288</v>
      </c>
      <c r="C1404" s="3">
        <v>45292</v>
      </c>
      <c r="D1404" s="2">
        <v>2.103168387</v>
      </c>
      <c r="E1404" s="4">
        <v>10043653</v>
      </c>
      <c r="F1404" s="4">
        <v>10259426</v>
      </c>
    </row>
    <row r="1405">
      <c r="A1405" s="0" t="s">
        <v>361</v>
      </c>
      <c r="B1405" s="3">
        <v>45197</v>
      </c>
      <c r="C1405" s="3">
        <v>45200</v>
      </c>
      <c r="D1405" s="2">
        <v>2.158461261</v>
      </c>
      <c r="E1405" s="4">
        <v>10259426</v>
      </c>
      <c r="F1405" s="4">
        <v>10485757</v>
      </c>
    </row>
    <row r="1406">
      <c r="A1406" s="0" t="s">
        <v>361</v>
      </c>
      <c r="B1406" s="3">
        <v>45106</v>
      </c>
      <c r="C1406" s="3">
        <v>45108</v>
      </c>
      <c r="D1406" s="2">
        <v>1.9649778577</v>
      </c>
      <c r="E1406" s="4">
        <v>11207899</v>
      </c>
      <c r="F1406" s="4">
        <v>11432546</v>
      </c>
    </row>
    <row r="1407">
      <c r="A1407" s="0" t="s">
        <v>361</v>
      </c>
      <c r="B1407" s="3">
        <v>45015</v>
      </c>
      <c r="C1407" s="3">
        <v>45017</v>
      </c>
      <c r="D1407" s="2">
        <v>1.9130393303</v>
      </c>
      <c r="E1407" s="4">
        <v>11432510</v>
      </c>
      <c r="F1407" s="4">
        <v>11655484</v>
      </c>
    </row>
    <row r="1408">
      <c r="A1408" s="0" t="s">
        <v>361</v>
      </c>
      <c r="B1408" s="3">
        <v>44924</v>
      </c>
      <c r="C1408" s="3">
        <v>44927</v>
      </c>
      <c r="D1408" s="2">
        <v>1.8486695148</v>
      </c>
      <c r="E1408" s="4">
        <v>11655497</v>
      </c>
      <c r="F1408" s="4">
        <v>11875027</v>
      </c>
    </row>
    <row r="1409">
      <c r="A1409" s="0" t="s">
        <v>361</v>
      </c>
      <c r="B1409" s="3">
        <v>44833</v>
      </c>
      <c r="C1409" s="3">
        <v>44835</v>
      </c>
      <c r="D1409" s="2">
        <v>1.8424498328</v>
      </c>
      <c r="E1409" s="4">
        <v>11875016</v>
      </c>
      <c r="F1409" s="4">
        <v>12097914</v>
      </c>
    </row>
    <row r="1410">
      <c r="A1410" s="0" t="s">
        <v>361</v>
      </c>
      <c r="B1410" s="3">
        <v>44741</v>
      </c>
      <c r="C1410" s="3">
        <v>44743</v>
      </c>
      <c r="D1410" s="2">
        <v>1.7660952474</v>
      </c>
      <c r="E1410" s="4">
        <v>12305775</v>
      </c>
      <c r="F1410" s="4">
        <v>12527014</v>
      </c>
    </row>
    <row r="1411">
      <c r="A1411" s="0" t="s">
        <v>361</v>
      </c>
      <c r="B1411" s="3">
        <v>44650</v>
      </c>
      <c r="C1411" s="3">
        <v>44652</v>
      </c>
      <c r="D1411" s="2">
        <v>1.7227492733</v>
      </c>
      <c r="E1411" s="4">
        <v>12527010</v>
      </c>
      <c r="F1411" s="4">
        <v>12746602</v>
      </c>
    </row>
    <row r="1412">
      <c r="A1412" s="0" t="s">
        <v>361</v>
      </c>
      <c r="B1412" s="3">
        <v>44559</v>
      </c>
      <c r="C1412" s="3">
        <v>44562</v>
      </c>
      <c r="D1412" s="2">
        <v>11.2749404176</v>
      </c>
      <c r="E1412" s="4">
        <v>12746605</v>
      </c>
      <c r="F1412" s="4">
        <v>14366409</v>
      </c>
    </row>
    <row r="1413">
      <c r="A1413" s="0" t="s">
        <v>361</v>
      </c>
      <c r="B1413" s="3">
        <v>44468</v>
      </c>
      <c r="C1413" s="3">
        <v>44470</v>
      </c>
      <c r="D1413" s="2">
        <v>1.6052392951</v>
      </c>
      <c r="E1413" s="4">
        <v>14366436</v>
      </c>
      <c r="F1413" s="4">
        <v>14600814</v>
      </c>
    </row>
    <row r="1414">
      <c r="A1414" s="0" t="s">
        <v>361</v>
      </c>
      <c r="B1414" s="3">
        <v>44376</v>
      </c>
      <c r="C1414" s="3">
        <v>44378</v>
      </c>
      <c r="D1414" s="2">
        <v>1.5683022716</v>
      </c>
      <c r="E1414" s="4">
        <v>14600796</v>
      </c>
      <c r="F1414" s="4">
        <v>14833429</v>
      </c>
    </row>
    <row r="1415">
      <c r="A1415" s="0" t="s">
        <v>361</v>
      </c>
      <c r="B1415" s="3">
        <v>44285</v>
      </c>
      <c r="C1415" s="3">
        <v>44287</v>
      </c>
      <c r="D1415" s="2">
        <v>3.5303427594</v>
      </c>
      <c r="E1415" s="4">
        <v>14833407</v>
      </c>
      <c r="F1415" s="4">
        <v>15376241</v>
      </c>
    </row>
    <row r="1416">
      <c r="A1416" s="0" t="s">
        <v>361</v>
      </c>
      <c r="B1416" s="3">
        <v>44194</v>
      </c>
      <c r="C1416" s="3">
        <v>44197</v>
      </c>
      <c r="D1416" s="2">
        <v>25.3836870091</v>
      </c>
      <c r="E1416" s="4">
        <v>15376253</v>
      </c>
      <c r="F1416" s="4">
        <v>20607093</v>
      </c>
    </row>
    <row r="1417">
      <c r="A1417" s="0" t="s">
        <v>361</v>
      </c>
      <c r="B1417" s="3">
        <v>44103</v>
      </c>
      <c r="C1417" s="3">
        <v>44105</v>
      </c>
      <c r="D1417" s="2">
        <v>22.8359545866</v>
      </c>
      <c r="E1417" s="4">
        <v>20607095</v>
      </c>
      <c r="F1417" s="4">
        <v>26705566</v>
      </c>
    </row>
    <row r="1418">
      <c r="A1418" s="0" t="s">
        <v>361</v>
      </c>
      <c r="B1418" s="3">
        <v>44011</v>
      </c>
      <c r="C1418" s="3">
        <v>44013</v>
      </c>
      <c r="D1418" s="2">
        <v>3.6907409483</v>
      </c>
      <c r="E1418" s="4">
        <v>26705554</v>
      </c>
      <c r="F1418" s="4">
        <v>27728958</v>
      </c>
    </row>
    <row r="1419">
      <c r="A1419" s="0" t="s">
        <v>361</v>
      </c>
      <c r="B1419" s="3">
        <v>43920</v>
      </c>
      <c r="C1419" s="3">
        <v>43922</v>
      </c>
      <c r="D1419" s="2">
        <v>18.9395738965</v>
      </c>
      <c r="E1419" s="4">
        <v>27728969</v>
      </c>
      <c r="F1419" s="4">
        <v>34207776</v>
      </c>
    </row>
    <row r="1420">
      <c r="A1420" s="0" t="s">
        <v>361</v>
      </c>
      <c r="B1420" s="3">
        <v>43826</v>
      </c>
      <c r="C1420" s="3">
        <v>43831</v>
      </c>
      <c r="D1420" s="2">
        <v>10.7286362525</v>
      </c>
      <c r="E1420" s="4">
        <v>34207776</v>
      </c>
      <c r="F1420" s="4">
        <v>38318868</v>
      </c>
    </row>
    <row r="1421">
      <c r="A1421" s="0" t="s">
        <v>361</v>
      </c>
      <c r="B1421" s="3">
        <v>43735</v>
      </c>
      <c r="C1421" s="3">
        <v>43739</v>
      </c>
      <c r="D1421" s="2">
        <v>23.8950262999</v>
      </c>
      <c r="E1421" s="4">
        <v>38318868</v>
      </c>
      <c r="F1421" s="4">
        <v>50350018</v>
      </c>
    </row>
    <row r="1422">
      <c r="A1422" s="0" t="s">
        <v>361</v>
      </c>
      <c r="B1422" s="3">
        <v>43643</v>
      </c>
      <c r="C1422" s="3">
        <v>43647</v>
      </c>
      <c r="D1422" s="2">
        <v>18.0860501196</v>
      </c>
      <c r="E1422" s="4">
        <v>50350018</v>
      </c>
      <c r="F1422" s="4">
        <v>61466964</v>
      </c>
    </row>
    <row r="1423">
      <c r="A1423" s="0" t="s">
        <v>361</v>
      </c>
      <c r="B1423" s="3">
        <v>43552</v>
      </c>
      <c r="C1423" s="3">
        <v>43556</v>
      </c>
      <c r="D1423" s="2">
        <v>1.4178066532</v>
      </c>
      <c r="E1423" s="4">
        <v>61466940</v>
      </c>
      <c r="F1423" s="4">
        <v>62350956</v>
      </c>
    </row>
    <row r="1424">
      <c r="A1424" s="0" t="s">
        <v>361</v>
      </c>
      <c r="B1424" s="3">
        <v>43461</v>
      </c>
      <c r="C1424" s="3">
        <v>43466</v>
      </c>
      <c r="D1424" s="2">
        <v>3.5158512577</v>
      </c>
      <c r="E1424" s="4">
        <v>62350991</v>
      </c>
      <c r="F1424" s="4">
        <v>64623041</v>
      </c>
    </row>
    <row r="1425">
      <c r="A1425" s="0" t="s">
        <v>361</v>
      </c>
      <c r="B1425" s="3">
        <v>43370</v>
      </c>
      <c r="C1425" s="3">
        <v>43374</v>
      </c>
      <c r="D1425" s="2">
        <v>1.7011384759</v>
      </c>
      <c r="E1425" s="4">
        <v>64623033</v>
      </c>
      <c r="F1425" s="4">
        <v>65741385</v>
      </c>
    </row>
    <row r="1426">
      <c r="A1426" s="0" t="s">
        <v>361</v>
      </c>
      <c r="B1426" s="3">
        <v>43279</v>
      </c>
      <c r="C1426" s="3">
        <v>43282</v>
      </c>
      <c r="D1426" s="2">
        <v>2.9012183796</v>
      </c>
      <c r="E1426" s="4">
        <v>65741369</v>
      </c>
      <c r="F1426" s="4">
        <v>67705658</v>
      </c>
    </row>
    <row r="1427">
      <c r="A1427" s="0" t="s">
        <v>361</v>
      </c>
      <c r="B1427" s="3">
        <v>43186</v>
      </c>
      <c r="C1427" s="3">
        <v>43191</v>
      </c>
      <c r="D1427" s="2">
        <v>2.1947058137</v>
      </c>
      <c r="E1427" s="4">
        <v>67705666</v>
      </c>
      <c r="F1427" s="4">
        <v>69224950</v>
      </c>
    </row>
    <row r="1428">
      <c r="A1428" s="0" t="s">
        <v>361</v>
      </c>
      <c r="B1428" s="3">
        <v>43097</v>
      </c>
      <c r="C1428" s="3">
        <v>43101</v>
      </c>
      <c r="D1428" s="2">
        <v>2.9776226807</v>
      </c>
      <c r="E1428" s="4">
        <v>69224952</v>
      </c>
      <c r="F1428" s="4">
        <v>71349470</v>
      </c>
    </row>
    <row r="1429">
      <c r="A1429" s="0" t="s">
        <v>361</v>
      </c>
      <c r="B1429" s="3">
        <v>43006</v>
      </c>
      <c r="C1429" s="3">
        <v>43009</v>
      </c>
      <c r="D1429" s="2">
        <v>1.2399248372</v>
      </c>
      <c r="E1429" s="4">
        <v>71349479</v>
      </c>
      <c r="F1429" s="4">
        <v>72245266</v>
      </c>
    </row>
    <row r="1430">
      <c r="A1430" s="0" t="s">
        <v>361</v>
      </c>
      <c r="B1430" s="3">
        <v>42915</v>
      </c>
      <c r="C1430" s="3">
        <v>42917</v>
      </c>
      <c r="D1430" s="2">
        <v>7.1180408407</v>
      </c>
      <c r="E1430" s="4">
        <v>72245256</v>
      </c>
      <c r="F1430" s="4">
        <v>77781796</v>
      </c>
    </row>
    <row r="1431">
      <c r="A1431" s="0" t="s">
        <v>361</v>
      </c>
      <c r="B1431" s="3">
        <v>42824</v>
      </c>
      <c r="C1431" s="3">
        <v>42826</v>
      </c>
      <c r="D1431" s="2">
        <v>9.0347243709</v>
      </c>
      <c r="E1431" s="4">
        <v>77781801</v>
      </c>
      <c r="F1431" s="4">
        <v>85507135</v>
      </c>
    </row>
    <row r="1432">
      <c r="A1432" s="0" t="s">
        <v>361</v>
      </c>
      <c r="B1432" s="3">
        <v>42733</v>
      </c>
      <c r="C1432" s="3">
        <v>42736</v>
      </c>
      <c r="D1432" s="2">
        <v>16.4668069585</v>
      </c>
      <c r="E1432" s="4">
        <v>85507135</v>
      </c>
      <c r="F1432" s="4">
        <v>102363063</v>
      </c>
    </row>
    <row r="1433">
      <c r="A1433" s="0" t="s">
        <v>361</v>
      </c>
      <c r="B1433" s="3">
        <v>42642</v>
      </c>
      <c r="C1433" s="3">
        <v>42644</v>
      </c>
      <c r="D1433" s="2">
        <v>17.3549104004</v>
      </c>
      <c r="E1433" s="4">
        <v>102363065</v>
      </c>
      <c r="F1433" s="4">
        <v>123858617</v>
      </c>
    </row>
    <row r="1434">
      <c r="A1434" s="0" t="s">
        <v>361</v>
      </c>
      <c r="B1434" s="3">
        <v>42550</v>
      </c>
      <c r="C1434" s="3">
        <v>42552</v>
      </c>
      <c r="D1434" s="2">
        <v>17.7419172556</v>
      </c>
      <c r="E1434" s="4">
        <v>123858616</v>
      </c>
      <c r="F1434" s="4">
        <v>150573186</v>
      </c>
    </row>
    <row r="1435">
      <c r="A1435" s="0" t="s">
        <v>361</v>
      </c>
      <c r="B1435" s="3">
        <v>42459</v>
      </c>
      <c r="C1435" s="3">
        <v>42461</v>
      </c>
      <c r="D1435" s="2">
        <v>1.0970245353</v>
      </c>
      <c r="E1435" s="4">
        <v>150573212</v>
      </c>
      <c r="F1435" s="4">
        <v>152243359</v>
      </c>
    </row>
    <row r="1436">
      <c r="A1436" s="0" t="s">
        <v>361</v>
      </c>
      <c r="B1436" s="3">
        <v>42367</v>
      </c>
      <c r="C1436" s="3">
        <v>42370</v>
      </c>
      <c r="D1436" s="2">
        <v>1.0771296886</v>
      </c>
      <c r="E1436" s="4">
        <v>152243345</v>
      </c>
      <c r="F1436" s="4">
        <v>153901059</v>
      </c>
    </row>
    <row r="1437">
      <c r="A1437" s="0" t="s">
        <v>361</v>
      </c>
      <c r="B1437" s="3">
        <v>42276</v>
      </c>
      <c r="C1437" s="3">
        <v>42278</v>
      </c>
      <c r="D1437" s="2">
        <v>1.0578025376</v>
      </c>
      <c r="E1437" s="4">
        <v>153901048</v>
      </c>
      <c r="F1437" s="4">
        <v>155546422</v>
      </c>
    </row>
    <row r="1438">
      <c r="A1438" s="0" t="s">
        <v>361</v>
      </c>
      <c r="B1438" s="3">
        <v>42146</v>
      </c>
      <c r="C1438" s="3">
        <v>42186</v>
      </c>
      <c r="D1438" s="2">
        <v>53.079352389</v>
      </c>
      <c r="E1438" s="4">
        <v>155546422</v>
      </c>
      <c r="F1438" s="4">
        <v>331509538</v>
      </c>
    </row>
    <row r="1439">
      <c r="A1439" s="0" t="s">
        <v>361</v>
      </c>
      <c r="B1439" s="3">
        <v>42055</v>
      </c>
      <c r="C1439" s="3">
        <v>42095</v>
      </c>
      <c r="D1439" s="2">
        <v>5.865835742</v>
      </c>
      <c r="E1439" s="4">
        <v>331509539</v>
      </c>
      <c r="F1439" s="4">
        <v>352167081</v>
      </c>
    </row>
    <row r="1440">
      <c r="A1440" s="0" t="s">
        <v>361</v>
      </c>
      <c r="B1440" s="3">
        <v>41964</v>
      </c>
      <c r="C1440" s="3">
        <v>42005</v>
      </c>
      <c r="D1440" s="2">
        <v>35.8058909188</v>
      </c>
      <c r="E1440" s="4">
        <v>352167080</v>
      </c>
      <c r="F1440" s="4">
        <v>548597193</v>
      </c>
    </row>
    <row r="1441">
      <c r="A1441" s="0" t="s">
        <v>361</v>
      </c>
      <c r="B1441" s="3">
        <v>41873</v>
      </c>
      <c r="C1441" s="3">
        <v>41913</v>
      </c>
      <c r="D1441" s="2">
        <v>2.5763435255</v>
      </c>
      <c r="E1441" s="4">
        <v>548597193</v>
      </c>
      <c r="F1441" s="4">
        <v>563104705</v>
      </c>
    </row>
    <row r="1442">
      <c r="A1442" s="0" t="s">
        <v>361</v>
      </c>
      <c r="B1442" s="3">
        <v>41782</v>
      </c>
      <c r="C1442" s="3">
        <v>41821</v>
      </c>
      <c r="D1442" s="2">
        <v>0.8870977549</v>
      </c>
      <c r="E1442" s="4">
        <v>563104705</v>
      </c>
      <c r="F1442" s="4">
        <v>568144704</v>
      </c>
    </row>
    <row r="1443">
      <c r="A1443" s="0" t="s">
        <v>365</v>
      </c>
      <c r="B1443" s="3">
        <v>45377</v>
      </c>
      <c r="C1443" s="3">
        <v>45383</v>
      </c>
      <c r="D1443" s="2">
        <v>14.2541024429</v>
      </c>
      <c r="E1443" s="4">
        <v>4948767</v>
      </c>
      <c r="F1443" s="4">
        <v>5771433</v>
      </c>
    </row>
    <row r="1444">
      <c r="A1444" s="0" t="s">
        <v>365</v>
      </c>
      <c r="B1444" s="3">
        <v>45288</v>
      </c>
      <c r="C1444" s="3">
        <v>45292</v>
      </c>
      <c r="D1444" s="2">
        <v>12.2533779277</v>
      </c>
      <c r="E1444" s="4">
        <v>5771434</v>
      </c>
      <c r="F1444" s="4">
        <v>6577386</v>
      </c>
    </row>
    <row r="1445">
      <c r="A1445" s="0" t="s">
        <v>365</v>
      </c>
      <c r="B1445" s="3">
        <v>45197</v>
      </c>
      <c r="C1445" s="3">
        <v>45200</v>
      </c>
      <c r="D1445" s="2">
        <v>11.1707002884</v>
      </c>
      <c r="E1445" s="4">
        <v>6577385</v>
      </c>
      <c r="F1445" s="4">
        <v>7404522</v>
      </c>
    </row>
    <row r="1446">
      <c r="A1446" s="0" t="s">
        <v>365</v>
      </c>
      <c r="B1446" s="3">
        <v>45106</v>
      </c>
      <c r="C1446" s="3">
        <v>45108</v>
      </c>
      <c r="D1446" s="2">
        <v>10.9050935236</v>
      </c>
      <c r="E1446" s="4">
        <v>7436301</v>
      </c>
      <c r="F1446" s="4">
        <v>8346494</v>
      </c>
    </row>
    <row r="1447">
      <c r="A1447" s="0" t="s">
        <v>365</v>
      </c>
      <c r="B1447" s="3">
        <v>45015</v>
      </c>
      <c r="C1447" s="3">
        <v>45017</v>
      </c>
      <c r="D1447" s="2">
        <v>11.1868998185</v>
      </c>
      <c r="E1447" s="4">
        <v>8346490</v>
      </c>
      <c r="F1447" s="4">
        <v>9397814</v>
      </c>
    </row>
    <row r="1448">
      <c r="A1448" s="0" t="s">
        <v>365</v>
      </c>
      <c r="B1448" s="3">
        <v>44924</v>
      </c>
      <c r="C1448" s="3">
        <v>44927</v>
      </c>
      <c r="D1448" s="2">
        <v>10.364528016</v>
      </c>
      <c r="E1448" s="4">
        <v>9397814</v>
      </c>
      <c r="F1448" s="4">
        <v>10484481</v>
      </c>
    </row>
    <row r="1449">
      <c r="A1449" s="0" t="s">
        <v>365</v>
      </c>
      <c r="B1449" s="3">
        <v>44833</v>
      </c>
      <c r="C1449" s="3">
        <v>44835</v>
      </c>
      <c r="D1449" s="2">
        <v>9.3489182808</v>
      </c>
      <c r="E1449" s="4">
        <v>10484482</v>
      </c>
      <c r="F1449" s="4">
        <v>11565755</v>
      </c>
    </row>
    <row r="1450">
      <c r="A1450" s="0" t="s">
        <v>365</v>
      </c>
      <c r="B1450" s="3">
        <v>44741</v>
      </c>
      <c r="C1450" s="3">
        <v>44743</v>
      </c>
      <c r="D1450" s="2">
        <v>10.8639296409</v>
      </c>
      <c r="E1450" s="4">
        <v>11565759</v>
      </c>
      <c r="F1450" s="4">
        <v>12975397</v>
      </c>
    </row>
    <row r="1451">
      <c r="A1451" s="0" t="s">
        <v>365</v>
      </c>
      <c r="B1451" s="3">
        <v>44650</v>
      </c>
      <c r="C1451" s="3">
        <v>44652</v>
      </c>
      <c r="D1451" s="2">
        <v>8.5839873034</v>
      </c>
      <c r="E1451" s="4">
        <v>12975395</v>
      </c>
      <c r="F1451" s="4">
        <v>14193788</v>
      </c>
    </row>
    <row r="1452">
      <c r="A1452" s="0" t="s">
        <v>365</v>
      </c>
      <c r="B1452" s="3">
        <v>44559</v>
      </c>
      <c r="C1452" s="3">
        <v>44562</v>
      </c>
      <c r="D1452" s="2">
        <v>7.8576753761</v>
      </c>
      <c r="E1452" s="4">
        <v>14193788</v>
      </c>
      <c r="F1452" s="4">
        <v>15404200</v>
      </c>
    </row>
    <row r="1453">
      <c r="A1453" s="0" t="s">
        <v>365</v>
      </c>
      <c r="B1453" s="3">
        <v>44468</v>
      </c>
      <c r="C1453" s="3">
        <v>44470</v>
      </c>
      <c r="D1453" s="2">
        <v>8.0863942537</v>
      </c>
      <c r="E1453" s="4">
        <v>15404201</v>
      </c>
      <c r="F1453" s="4">
        <v>16759435</v>
      </c>
    </row>
    <row r="1454">
      <c r="A1454" s="0" t="s">
        <v>365</v>
      </c>
      <c r="B1454" s="3">
        <v>44376</v>
      </c>
      <c r="C1454" s="3">
        <v>44378</v>
      </c>
      <c r="D1454" s="2">
        <v>14.2095519489</v>
      </c>
      <c r="E1454" s="4">
        <v>16759436</v>
      </c>
      <c r="F1454" s="4">
        <v>19535317</v>
      </c>
    </row>
    <row r="1455">
      <c r="A1455" s="0" t="s">
        <v>365</v>
      </c>
      <c r="B1455" s="3">
        <v>44285</v>
      </c>
      <c r="C1455" s="3">
        <v>44287</v>
      </c>
      <c r="D1455" s="2">
        <v>6.7948438697</v>
      </c>
      <c r="E1455" s="4">
        <v>19535317</v>
      </c>
      <c r="F1455" s="4">
        <v>20959481</v>
      </c>
    </row>
    <row r="1456">
      <c r="A1456" s="0" t="s">
        <v>365</v>
      </c>
      <c r="B1456" s="3">
        <v>44194</v>
      </c>
      <c r="C1456" s="3">
        <v>44197</v>
      </c>
      <c r="D1456" s="2">
        <v>6.1486845762</v>
      </c>
      <c r="E1456" s="4">
        <v>20959483</v>
      </c>
      <c r="F1456" s="4">
        <v>22332647</v>
      </c>
    </row>
    <row r="1457">
      <c r="A1457" s="0" t="s">
        <v>365</v>
      </c>
      <c r="B1457" s="3">
        <v>44103</v>
      </c>
      <c r="C1457" s="3">
        <v>44105</v>
      </c>
      <c r="D1457" s="2">
        <v>5.4498633396</v>
      </c>
      <c r="E1457" s="4">
        <v>22332643</v>
      </c>
      <c r="F1457" s="4">
        <v>23619895</v>
      </c>
    </row>
    <row r="1458">
      <c r="A1458" s="0" t="s">
        <v>365</v>
      </c>
      <c r="B1458" s="3">
        <v>44011</v>
      </c>
      <c r="C1458" s="3">
        <v>44013</v>
      </c>
      <c r="D1458" s="2">
        <v>9.5094035296</v>
      </c>
      <c r="E1458" s="4">
        <v>23619889</v>
      </c>
      <c r="F1458" s="4">
        <v>26102037</v>
      </c>
    </row>
    <row r="1459">
      <c r="A1459" s="0" t="s">
        <v>365</v>
      </c>
      <c r="B1459" s="3">
        <v>43920</v>
      </c>
      <c r="C1459" s="3">
        <v>43922</v>
      </c>
      <c r="D1459" s="2">
        <v>5.2805246672</v>
      </c>
      <c r="E1459" s="4">
        <v>26102040</v>
      </c>
      <c r="F1459" s="4">
        <v>27557205</v>
      </c>
    </row>
    <row r="1460">
      <c r="A1460" s="0" t="s">
        <v>365</v>
      </c>
      <c r="B1460" s="3">
        <v>43826</v>
      </c>
      <c r="C1460" s="3">
        <v>43831</v>
      </c>
      <c r="D1460" s="2">
        <v>9.9522334637</v>
      </c>
      <c r="E1460" s="4">
        <v>27557209</v>
      </c>
      <c r="F1460" s="4">
        <v>30602879</v>
      </c>
    </row>
    <row r="1461">
      <c r="A1461" s="0" t="s">
        <v>365</v>
      </c>
      <c r="B1461" s="3">
        <v>43735</v>
      </c>
      <c r="C1461" s="3">
        <v>43739</v>
      </c>
      <c r="D1461" s="2">
        <v>11.2488312113</v>
      </c>
      <c r="E1461" s="4">
        <v>30602878</v>
      </c>
      <c r="F1461" s="4">
        <v>34481662</v>
      </c>
    </row>
    <row r="1462">
      <c r="A1462" s="0" t="s">
        <v>365</v>
      </c>
      <c r="B1462" s="3">
        <v>43643</v>
      </c>
      <c r="C1462" s="3">
        <v>43647</v>
      </c>
      <c r="D1462" s="2">
        <v>7.3698376448</v>
      </c>
      <c r="E1462" s="4">
        <v>34481665</v>
      </c>
      <c r="F1462" s="4">
        <v>37225094</v>
      </c>
    </row>
    <row r="1463">
      <c r="A1463" s="0" t="s">
        <v>365</v>
      </c>
      <c r="B1463" s="3">
        <v>43552</v>
      </c>
      <c r="C1463" s="3">
        <v>43556</v>
      </c>
      <c r="D1463" s="2">
        <v>3.779005344</v>
      </c>
      <c r="E1463" s="4">
        <v>37225098</v>
      </c>
      <c r="F1463" s="4">
        <v>38687085</v>
      </c>
    </row>
    <row r="1464">
      <c r="A1464" s="0" t="s">
        <v>365</v>
      </c>
      <c r="B1464" s="3">
        <v>43461</v>
      </c>
      <c r="C1464" s="3">
        <v>43466</v>
      </c>
      <c r="D1464" s="2">
        <v>3.6152695307</v>
      </c>
      <c r="E1464" s="4">
        <v>38687066</v>
      </c>
      <c r="F1464" s="4">
        <v>40138169</v>
      </c>
    </row>
    <row r="1465">
      <c r="A1465" s="0" t="s">
        <v>365</v>
      </c>
      <c r="B1465" s="3">
        <v>43370</v>
      </c>
      <c r="C1465" s="3">
        <v>43374</v>
      </c>
      <c r="D1465" s="2">
        <v>11.9250711904</v>
      </c>
      <c r="E1465" s="4">
        <v>40138175</v>
      </c>
      <c r="F1465" s="4">
        <v>45572759</v>
      </c>
    </row>
    <row r="1466">
      <c r="A1466" s="0" t="s">
        <v>365</v>
      </c>
      <c r="B1466" s="3">
        <v>43279</v>
      </c>
      <c r="C1466" s="3">
        <v>43282</v>
      </c>
      <c r="D1466" s="2">
        <v>3.478742814</v>
      </c>
      <c r="E1466" s="4">
        <v>45572750</v>
      </c>
      <c r="F1466" s="4">
        <v>47215247</v>
      </c>
    </row>
    <row r="1467">
      <c r="A1467" s="0" t="s">
        <v>365</v>
      </c>
      <c r="B1467" s="3">
        <v>43186</v>
      </c>
      <c r="C1467" s="3">
        <v>43191</v>
      </c>
      <c r="D1467" s="2">
        <v>5.9339601697</v>
      </c>
      <c r="E1467" s="4">
        <v>47215255</v>
      </c>
      <c r="F1467" s="4">
        <v>50193731</v>
      </c>
    </row>
    <row r="1468">
      <c r="A1468" s="0" t="s">
        <v>365</v>
      </c>
      <c r="B1468" s="3">
        <v>43097</v>
      </c>
      <c r="C1468" s="3">
        <v>43101</v>
      </c>
      <c r="D1468" s="2">
        <v>3.7486332777</v>
      </c>
      <c r="E1468" s="4">
        <v>50193746</v>
      </c>
      <c r="F1468" s="4">
        <v>52148606</v>
      </c>
    </row>
    <row r="1469">
      <c r="A1469" s="0" t="s">
        <v>365</v>
      </c>
      <c r="B1469" s="3">
        <v>43006</v>
      </c>
      <c r="C1469" s="3">
        <v>43009</v>
      </c>
      <c r="D1469" s="2">
        <v>4.5870942532</v>
      </c>
      <c r="E1469" s="4">
        <v>52148602</v>
      </c>
      <c r="F1469" s="4">
        <v>54655711</v>
      </c>
    </row>
    <row r="1470">
      <c r="A1470" s="0" t="s">
        <v>365</v>
      </c>
      <c r="B1470" s="3">
        <v>42915</v>
      </c>
      <c r="C1470" s="3">
        <v>42917</v>
      </c>
      <c r="D1470" s="2">
        <v>6.5393650268</v>
      </c>
      <c r="E1470" s="4">
        <v>54655698</v>
      </c>
      <c r="F1470" s="4">
        <v>58479913</v>
      </c>
    </row>
    <row r="1471">
      <c r="A1471" s="0" t="s">
        <v>365</v>
      </c>
      <c r="B1471" s="3">
        <v>42824</v>
      </c>
      <c r="C1471" s="3">
        <v>42826</v>
      </c>
      <c r="D1471" s="2">
        <v>15.012986422</v>
      </c>
      <c r="E1471" s="4">
        <v>58479921</v>
      </c>
      <c r="F1471" s="4">
        <v>68810420</v>
      </c>
    </row>
    <row r="1472">
      <c r="A1472" s="0" t="s">
        <v>365</v>
      </c>
      <c r="B1472" s="3">
        <v>42733</v>
      </c>
      <c r="C1472" s="3">
        <v>42736</v>
      </c>
      <c r="D1472" s="2">
        <v>8.4928900494</v>
      </c>
      <c r="E1472" s="4">
        <v>68810423</v>
      </c>
      <c r="F1472" s="4">
        <v>75196805</v>
      </c>
    </row>
    <row r="1473">
      <c r="A1473" s="0" t="s">
        <v>365</v>
      </c>
      <c r="B1473" s="3">
        <v>42642</v>
      </c>
      <c r="C1473" s="3">
        <v>42644</v>
      </c>
      <c r="D1473" s="2">
        <v>20.8438069098</v>
      </c>
      <c r="E1473" s="4">
        <v>75196801</v>
      </c>
      <c r="F1473" s="4">
        <v>94998001</v>
      </c>
    </row>
    <row r="1474">
      <c r="A1474" s="0" t="s">
        <v>365</v>
      </c>
      <c r="B1474" s="3">
        <v>42550</v>
      </c>
      <c r="C1474" s="3">
        <v>42552</v>
      </c>
      <c r="D1474" s="2">
        <v>10.1063842301</v>
      </c>
      <c r="E1474" s="4">
        <v>94998000</v>
      </c>
      <c r="F1474" s="4">
        <v>105678250</v>
      </c>
    </row>
    <row r="1475">
      <c r="A1475" s="0" t="s">
        <v>365</v>
      </c>
      <c r="B1475" s="3">
        <v>42459</v>
      </c>
      <c r="C1475" s="3">
        <v>42461</v>
      </c>
      <c r="D1475" s="2">
        <v>2.4979738997</v>
      </c>
      <c r="E1475" s="4">
        <v>105678234</v>
      </c>
      <c r="F1475" s="4">
        <v>108385680</v>
      </c>
    </row>
    <row r="1476">
      <c r="A1476" s="0" t="s">
        <v>365</v>
      </c>
      <c r="B1476" s="3">
        <v>42367</v>
      </c>
      <c r="C1476" s="3">
        <v>42370</v>
      </c>
      <c r="D1476" s="2">
        <v>4.0747131006</v>
      </c>
      <c r="E1476" s="4">
        <v>108385691</v>
      </c>
      <c r="F1476" s="4">
        <v>112989697</v>
      </c>
    </row>
    <row r="1477">
      <c r="A1477" s="0" t="s">
        <v>365</v>
      </c>
      <c r="B1477" s="3">
        <v>42276</v>
      </c>
      <c r="C1477" s="3">
        <v>42278</v>
      </c>
      <c r="D1477" s="2">
        <v>7.0294310607</v>
      </c>
      <c r="E1477" s="4">
        <v>112989704</v>
      </c>
      <c r="F1477" s="4">
        <v>121532766</v>
      </c>
    </row>
    <row r="1478">
      <c r="A1478" s="0" t="s">
        <v>365</v>
      </c>
      <c r="B1478" s="3">
        <v>42146</v>
      </c>
      <c r="C1478" s="3">
        <v>42186</v>
      </c>
      <c r="D1478" s="2">
        <v>12.5558879787</v>
      </c>
      <c r="E1478" s="4">
        <v>121532766</v>
      </c>
      <c r="F1478" s="4">
        <v>138983361</v>
      </c>
    </row>
    <row r="1479">
      <c r="A1479" s="0" t="s">
        <v>365</v>
      </c>
      <c r="B1479" s="3">
        <v>42055</v>
      </c>
      <c r="C1479" s="3">
        <v>42095</v>
      </c>
      <c r="D1479" s="2">
        <v>7.4836148421</v>
      </c>
      <c r="E1479" s="4">
        <v>138983361</v>
      </c>
      <c r="F1479" s="4">
        <v>150225672</v>
      </c>
    </row>
    <row r="1480">
      <c r="A1480" s="0" t="s">
        <v>365</v>
      </c>
      <c r="B1480" s="3">
        <v>41964</v>
      </c>
      <c r="C1480" s="3">
        <v>42005</v>
      </c>
      <c r="D1480" s="2">
        <v>27.5295901199</v>
      </c>
      <c r="E1480" s="4">
        <v>150225671</v>
      </c>
      <c r="F1480" s="4">
        <v>207292427</v>
      </c>
    </row>
    <row r="1481">
      <c r="A1481" s="0" t="s">
        <v>365</v>
      </c>
      <c r="B1481" s="3">
        <v>41873</v>
      </c>
      <c r="C1481" s="3">
        <v>41913</v>
      </c>
      <c r="D1481" s="2">
        <v>4.561188867</v>
      </c>
      <c r="E1481" s="4">
        <v>207292428</v>
      </c>
      <c r="F1481" s="4">
        <v>217199298</v>
      </c>
    </row>
    <row r="1482">
      <c r="A1482" s="0" t="s">
        <v>365</v>
      </c>
      <c r="B1482" s="3">
        <v>41782</v>
      </c>
      <c r="C1482" s="3">
        <v>41821</v>
      </c>
      <c r="D1482" s="2">
        <v>6.2424039234</v>
      </c>
      <c r="E1482" s="4">
        <v>217199297</v>
      </c>
      <c r="F1482" s="4">
        <v>231660480</v>
      </c>
    </row>
    <row r="1483">
      <c r="A1483" s="0" t="s">
        <v>375</v>
      </c>
      <c r="B1483" s="3">
        <v>45377</v>
      </c>
      <c r="C1483" s="3">
        <v>45383</v>
      </c>
      <c r="D1483" s="2">
        <v>14.8975130739</v>
      </c>
      <c r="E1483" s="4">
        <v>1571117</v>
      </c>
      <c r="F1483" s="4">
        <v>1846147</v>
      </c>
    </row>
    <row r="1484">
      <c r="A1484" s="0" t="s">
        <v>375</v>
      </c>
      <c r="B1484" s="3">
        <v>45288</v>
      </c>
      <c r="C1484" s="3">
        <v>45292</v>
      </c>
      <c r="D1484" s="2">
        <v>10.8134313065</v>
      </c>
      <c r="E1484" s="4">
        <v>1846145</v>
      </c>
      <c r="F1484" s="4">
        <v>2069981</v>
      </c>
    </row>
    <row r="1485">
      <c r="A1485" s="0" t="s">
        <v>375</v>
      </c>
      <c r="B1485" s="3">
        <v>45197</v>
      </c>
      <c r="C1485" s="3">
        <v>45200</v>
      </c>
      <c r="D1485" s="2">
        <v>9.6493852427</v>
      </c>
      <c r="E1485" s="4">
        <v>2069985</v>
      </c>
      <c r="F1485" s="4">
        <v>2291058</v>
      </c>
    </row>
    <row r="1486">
      <c r="A1486" s="0" t="s">
        <v>375</v>
      </c>
      <c r="B1486" s="3">
        <v>45106</v>
      </c>
      <c r="C1486" s="3">
        <v>45108</v>
      </c>
      <c r="D1486" s="2">
        <v>15.0444853744</v>
      </c>
      <c r="E1486" s="4">
        <v>2291054</v>
      </c>
      <c r="F1486" s="4">
        <v>2696769</v>
      </c>
    </row>
    <row r="1487">
      <c r="A1487" s="0" t="s">
        <v>375</v>
      </c>
      <c r="B1487" s="3">
        <v>45015</v>
      </c>
      <c r="C1487" s="3">
        <v>45017</v>
      </c>
      <c r="D1487" s="2">
        <v>7.8080627342</v>
      </c>
      <c r="E1487" s="4">
        <v>2696770</v>
      </c>
      <c r="F1487" s="4">
        <v>2925169</v>
      </c>
    </row>
    <row r="1488">
      <c r="A1488" s="0" t="s">
        <v>375</v>
      </c>
      <c r="B1488" s="3">
        <v>44924</v>
      </c>
      <c r="C1488" s="3">
        <v>44927</v>
      </c>
      <c r="D1488" s="2">
        <v>7.1595462198</v>
      </c>
      <c r="E1488" s="4">
        <v>2925165</v>
      </c>
      <c r="F1488" s="4">
        <v>3150744</v>
      </c>
    </row>
    <row r="1489">
      <c r="A1489" s="0" t="s">
        <v>375</v>
      </c>
      <c r="B1489" s="3">
        <v>44833</v>
      </c>
      <c r="C1489" s="3">
        <v>44835</v>
      </c>
      <c r="D1489" s="2">
        <v>5.9386319465</v>
      </c>
      <c r="E1489" s="4">
        <v>3150752</v>
      </c>
      <c r="F1489" s="4">
        <v>3349677</v>
      </c>
    </row>
    <row r="1490">
      <c r="A1490" s="0" t="s">
        <v>375</v>
      </c>
      <c r="B1490" s="3">
        <v>44741</v>
      </c>
      <c r="C1490" s="3">
        <v>44743</v>
      </c>
      <c r="D1490" s="2">
        <v>20.6717966356</v>
      </c>
      <c r="E1490" s="4">
        <v>3349673</v>
      </c>
      <c r="F1490" s="4">
        <v>4222550</v>
      </c>
    </row>
    <row r="1491">
      <c r="A1491" s="0" t="s">
        <v>375</v>
      </c>
      <c r="B1491" s="3">
        <v>44650</v>
      </c>
      <c r="C1491" s="3">
        <v>44652</v>
      </c>
      <c r="D1491" s="2">
        <v>10.2502695123</v>
      </c>
      <c r="E1491" s="4">
        <v>4222548</v>
      </c>
      <c r="F1491" s="4">
        <v>4704803</v>
      </c>
    </row>
    <row r="1492">
      <c r="A1492" s="0" t="s">
        <v>375</v>
      </c>
      <c r="B1492" s="3">
        <v>44559</v>
      </c>
      <c r="C1492" s="3">
        <v>44562</v>
      </c>
      <c r="D1492" s="2">
        <v>6.3775840893</v>
      </c>
      <c r="E1492" s="4">
        <v>4704811</v>
      </c>
      <c r="F1492" s="4">
        <v>5025304</v>
      </c>
    </row>
    <row r="1493">
      <c r="A1493" s="0" t="s">
        <v>375</v>
      </c>
      <c r="B1493" s="3">
        <v>44468</v>
      </c>
      <c r="C1493" s="3">
        <v>44470</v>
      </c>
      <c r="D1493" s="2">
        <v>10.4756490795</v>
      </c>
      <c r="E1493" s="4">
        <v>5025299</v>
      </c>
      <c r="F1493" s="4">
        <v>5613332</v>
      </c>
    </row>
    <row r="1494">
      <c r="A1494" s="0" t="s">
        <v>375</v>
      </c>
      <c r="B1494" s="3">
        <v>44376</v>
      </c>
      <c r="C1494" s="3">
        <v>44378</v>
      </c>
      <c r="D1494" s="2">
        <v>20.1481424856</v>
      </c>
      <c r="E1494" s="4">
        <v>5613330</v>
      </c>
      <c r="F1494" s="4">
        <v>7029680</v>
      </c>
    </row>
    <row r="1495">
      <c r="A1495" s="0" t="s">
        <v>375</v>
      </c>
      <c r="B1495" s="3">
        <v>44285</v>
      </c>
      <c r="C1495" s="3">
        <v>44287</v>
      </c>
      <c r="D1495" s="2">
        <v>11.3442509773</v>
      </c>
      <c r="E1495" s="4">
        <v>7029681</v>
      </c>
      <c r="F1495" s="4">
        <v>7929188</v>
      </c>
    </row>
    <row r="1496">
      <c r="A1496" s="0" t="s">
        <v>375</v>
      </c>
      <c r="B1496" s="3">
        <v>44194</v>
      </c>
      <c r="C1496" s="3">
        <v>44197</v>
      </c>
      <c r="D1496" s="2">
        <v>6.624295301</v>
      </c>
      <c r="E1496" s="4">
        <v>7929181</v>
      </c>
      <c r="F1496" s="4">
        <v>8491696</v>
      </c>
    </row>
    <row r="1497">
      <c r="A1497" s="0" t="s">
        <v>375</v>
      </c>
      <c r="B1497" s="3">
        <v>44103</v>
      </c>
      <c r="C1497" s="3">
        <v>44105</v>
      </c>
      <c r="D1497" s="2">
        <v>14.6894710497</v>
      </c>
      <c r="E1497" s="4">
        <v>8491700</v>
      </c>
      <c r="F1497" s="4">
        <v>9953871</v>
      </c>
    </row>
    <row r="1498">
      <c r="A1498" s="0" t="s">
        <v>375</v>
      </c>
      <c r="B1498" s="3">
        <v>44011</v>
      </c>
      <c r="C1498" s="3">
        <v>44013</v>
      </c>
      <c r="D1498" s="2">
        <v>4.6041675024</v>
      </c>
      <c r="E1498" s="4">
        <v>9953874</v>
      </c>
      <c r="F1498" s="4">
        <v>10434286</v>
      </c>
    </row>
    <row r="1499">
      <c r="A1499" s="0" t="s">
        <v>375</v>
      </c>
      <c r="B1499" s="3">
        <v>43920</v>
      </c>
      <c r="C1499" s="3">
        <v>43922</v>
      </c>
      <c r="D1499" s="2">
        <v>5.6371074672</v>
      </c>
      <c r="E1499" s="4">
        <v>10434291</v>
      </c>
      <c r="F1499" s="4">
        <v>11057621</v>
      </c>
    </row>
    <row r="1500">
      <c r="A1500" s="0" t="s">
        <v>375</v>
      </c>
      <c r="B1500" s="3">
        <v>43826</v>
      </c>
      <c r="C1500" s="3">
        <v>43831</v>
      </c>
      <c r="D1500" s="2">
        <v>4.7931155271</v>
      </c>
      <c r="E1500" s="4">
        <v>11057617</v>
      </c>
      <c r="F1500" s="4">
        <v>11614304</v>
      </c>
    </row>
    <row r="1501">
      <c r="A1501" s="0" t="s">
        <v>375</v>
      </c>
      <c r="B1501" s="3">
        <v>43735</v>
      </c>
      <c r="C1501" s="3">
        <v>43739</v>
      </c>
      <c r="D1501" s="2">
        <v>11.7471350884</v>
      </c>
      <c r="E1501" s="4">
        <v>11614303</v>
      </c>
      <c r="F1501" s="4">
        <v>13160256</v>
      </c>
    </row>
    <row r="1502">
      <c r="A1502" s="0" t="s">
        <v>375</v>
      </c>
      <c r="B1502" s="3">
        <v>43643</v>
      </c>
      <c r="C1502" s="3">
        <v>43647</v>
      </c>
      <c r="D1502" s="2">
        <v>6.7184467709</v>
      </c>
      <c r="E1502" s="4">
        <v>13160252</v>
      </c>
      <c r="F1502" s="4">
        <v>14108097</v>
      </c>
    </row>
    <row r="1503">
      <c r="A1503" s="0" t="s">
        <v>375</v>
      </c>
      <c r="B1503" s="3">
        <v>43552</v>
      </c>
      <c r="C1503" s="3">
        <v>43556</v>
      </c>
      <c r="D1503" s="2">
        <v>13.0727312754</v>
      </c>
      <c r="E1503" s="4">
        <v>14108101</v>
      </c>
      <c r="F1503" s="4">
        <v>16229776</v>
      </c>
    </row>
    <row r="1504">
      <c r="A1504" s="0" t="s">
        <v>375</v>
      </c>
      <c r="B1504" s="3">
        <v>43461</v>
      </c>
      <c r="C1504" s="3">
        <v>43466</v>
      </c>
      <c r="D1504" s="2">
        <v>3.115424904</v>
      </c>
      <c r="E1504" s="4">
        <v>16229763</v>
      </c>
      <c r="F1504" s="4">
        <v>16751648</v>
      </c>
    </row>
    <row r="1505">
      <c r="A1505" s="0" t="s">
        <v>375</v>
      </c>
      <c r="B1505" s="3">
        <v>43370</v>
      </c>
      <c r="C1505" s="3">
        <v>43374</v>
      </c>
      <c r="D1505" s="2">
        <v>3.1415761249</v>
      </c>
      <c r="E1505" s="4">
        <v>16751646</v>
      </c>
      <c r="F1505" s="4">
        <v>17294981</v>
      </c>
    </row>
    <row r="1506">
      <c r="A1506" s="0" t="s">
        <v>375</v>
      </c>
      <c r="B1506" s="3">
        <v>43279</v>
      </c>
      <c r="C1506" s="3">
        <v>43282</v>
      </c>
      <c r="D1506" s="2">
        <v>4.0297755354</v>
      </c>
      <c r="E1506" s="4">
        <v>17294988</v>
      </c>
      <c r="F1506" s="4">
        <v>18021202</v>
      </c>
    </row>
    <row r="1507">
      <c r="A1507" s="0" t="s">
        <v>375</v>
      </c>
      <c r="B1507" s="3">
        <v>43186</v>
      </c>
      <c r="C1507" s="3">
        <v>43191</v>
      </c>
      <c r="D1507" s="2">
        <v>4.9265347526</v>
      </c>
      <c r="E1507" s="4">
        <v>18021201</v>
      </c>
      <c r="F1507" s="4">
        <v>18955027</v>
      </c>
    </row>
    <row r="1508">
      <c r="A1508" s="0" t="s">
        <v>375</v>
      </c>
      <c r="B1508" s="3">
        <v>43097</v>
      </c>
      <c r="C1508" s="3">
        <v>43101</v>
      </c>
      <c r="D1508" s="2">
        <v>5.1563775483</v>
      </c>
      <c r="E1508" s="4">
        <v>18955030</v>
      </c>
      <c r="F1508" s="4">
        <v>19985561</v>
      </c>
    </row>
    <row r="1509">
      <c r="A1509" s="0" t="s">
        <v>375</v>
      </c>
      <c r="B1509" s="3">
        <v>43006</v>
      </c>
      <c r="C1509" s="3">
        <v>43009</v>
      </c>
      <c r="D1509" s="2">
        <v>11.6521867399</v>
      </c>
      <c r="E1509" s="4">
        <v>19985567</v>
      </c>
      <c r="F1509" s="4">
        <v>22621462</v>
      </c>
    </row>
    <row r="1510">
      <c r="A1510" s="0" t="s">
        <v>375</v>
      </c>
      <c r="B1510" s="3">
        <v>42915</v>
      </c>
      <c r="C1510" s="3">
        <v>42917</v>
      </c>
      <c r="D1510" s="2">
        <v>4.5849392391</v>
      </c>
      <c r="E1510" s="4">
        <v>22621452</v>
      </c>
      <c r="F1510" s="4">
        <v>23708471</v>
      </c>
    </row>
    <row r="1511">
      <c r="A1511" s="0" t="s">
        <v>375</v>
      </c>
      <c r="B1511" s="3">
        <v>42824</v>
      </c>
      <c r="C1511" s="3">
        <v>42826</v>
      </c>
      <c r="D1511" s="2">
        <v>17.1565983704</v>
      </c>
      <c r="E1511" s="4">
        <v>23708480</v>
      </c>
      <c r="F1511" s="4">
        <v>28618429</v>
      </c>
    </row>
    <row r="1512">
      <c r="A1512" s="0" t="s">
        <v>375</v>
      </c>
      <c r="B1512" s="3">
        <v>42733</v>
      </c>
      <c r="C1512" s="3">
        <v>42736</v>
      </c>
      <c r="D1512" s="2">
        <v>5.0457897705</v>
      </c>
      <c r="E1512" s="4">
        <v>28618427</v>
      </c>
      <c r="F1512" s="4">
        <v>30139187</v>
      </c>
    </row>
    <row r="1513">
      <c r="A1513" s="0" t="s">
        <v>375</v>
      </c>
      <c r="B1513" s="3">
        <v>42642</v>
      </c>
      <c r="C1513" s="3">
        <v>42644</v>
      </c>
      <c r="D1513" s="2">
        <v>6.3358454311</v>
      </c>
      <c r="E1513" s="4">
        <v>30139187</v>
      </c>
      <c r="F1513" s="4">
        <v>32177931</v>
      </c>
    </row>
    <row r="1514">
      <c r="A1514" s="0" t="s">
        <v>375</v>
      </c>
      <c r="B1514" s="3">
        <v>42550</v>
      </c>
      <c r="C1514" s="3">
        <v>42552</v>
      </c>
      <c r="D1514" s="2">
        <v>6.1118714975</v>
      </c>
      <c r="E1514" s="4">
        <v>32177929</v>
      </c>
      <c r="F1514" s="4">
        <v>34272628</v>
      </c>
    </row>
    <row r="1515">
      <c r="A1515" s="0" t="s">
        <v>375</v>
      </c>
      <c r="B1515" s="3">
        <v>42459</v>
      </c>
      <c r="C1515" s="3">
        <v>42461</v>
      </c>
      <c r="D1515" s="2">
        <v>1.7861735318</v>
      </c>
      <c r="E1515" s="4">
        <v>34272636</v>
      </c>
      <c r="F1515" s="4">
        <v>34895938</v>
      </c>
    </row>
    <row r="1516">
      <c r="A1516" s="0" t="s">
        <v>375</v>
      </c>
      <c r="B1516" s="3">
        <v>42367</v>
      </c>
      <c r="C1516" s="3">
        <v>42370</v>
      </c>
      <c r="D1516" s="2">
        <v>8.1465818437</v>
      </c>
      <c r="E1516" s="4">
        <v>34895932</v>
      </c>
      <c r="F1516" s="4">
        <v>37990891</v>
      </c>
    </row>
    <row r="1517">
      <c r="A1517" s="0" t="s">
        <v>375</v>
      </c>
      <c r="B1517" s="3">
        <v>42276</v>
      </c>
      <c r="C1517" s="3">
        <v>42278</v>
      </c>
      <c r="D1517" s="2">
        <v>6.1163379536</v>
      </c>
      <c r="E1517" s="4">
        <v>37990896</v>
      </c>
      <c r="F1517" s="4">
        <v>40465929</v>
      </c>
    </row>
    <row r="1518">
      <c r="A1518" s="0" t="s">
        <v>375</v>
      </c>
      <c r="B1518" s="3">
        <v>42146</v>
      </c>
      <c r="C1518" s="3">
        <v>42186</v>
      </c>
      <c r="D1518" s="2">
        <v>24.341417864</v>
      </c>
      <c r="E1518" s="4">
        <v>40465929</v>
      </c>
      <c r="F1518" s="4">
        <v>53484916</v>
      </c>
    </row>
    <row r="1519">
      <c r="A1519" s="0" t="s">
        <v>375</v>
      </c>
      <c r="B1519" s="3">
        <v>42055</v>
      </c>
      <c r="C1519" s="3">
        <v>42095</v>
      </c>
      <c r="D1519" s="2">
        <v>19.0245294871</v>
      </c>
      <c r="E1519" s="4">
        <v>53484916</v>
      </c>
      <c r="F1519" s="4">
        <v>66050763</v>
      </c>
    </row>
    <row r="1520">
      <c r="A1520" s="0" t="s">
        <v>375</v>
      </c>
      <c r="B1520" s="3">
        <v>41964</v>
      </c>
      <c r="C1520" s="3">
        <v>42005</v>
      </c>
      <c r="D1520" s="2">
        <v>15.1877779339</v>
      </c>
      <c r="E1520" s="4">
        <v>66050764</v>
      </c>
      <c r="F1520" s="4">
        <v>77878827</v>
      </c>
    </row>
    <row r="1521">
      <c r="A1521" s="0" t="s">
        <v>375</v>
      </c>
      <c r="B1521" s="3">
        <v>41873</v>
      </c>
      <c r="C1521" s="3">
        <v>41913</v>
      </c>
      <c r="D1521" s="2">
        <v>13.3168278191</v>
      </c>
      <c r="E1521" s="4">
        <v>77878827</v>
      </c>
      <c r="F1521" s="4">
        <v>89843074</v>
      </c>
    </row>
    <row r="1522">
      <c r="A1522" s="0" t="s">
        <v>375</v>
      </c>
      <c r="B1522" s="3">
        <v>41782</v>
      </c>
      <c r="C1522" s="3">
        <v>41821</v>
      </c>
      <c r="D1522" s="2">
        <v>13.4650602796</v>
      </c>
      <c r="E1522" s="4">
        <v>89843074</v>
      </c>
      <c r="F1522" s="4">
        <v>103822889</v>
      </c>
    </row>
    <row r="1523">
      <c r="A1523" s="0" t="s">
        <v>367</v>
      </c>
      <c r="B1523" s="3">
        <v>45377</v>
      </c>
      <c r="C1523" s="3">
        <v>45383</v>
      </c>
      <c r="D1523" s="2">
        <v>12.5766106189</v>
      </c>
      <c r="E1523" s="4">
        <v>4035253</v>
      </c>
      <c r="F1523" s="4">
        <v>4615759</v>
      </c>
    </row>
    <row r="1524">
      <c r="A1524" s="0" t="s">
        <v>367</v>
      </c>
      <c r="B1524" s="3">
        <v>45288</v>
      </c>
      <c r="C1524" s="3">
        <v>45292</v>
      </c>
      <c r="D1524" s="2">
        <v>17.0902039712</v>
      </c>
      <c r="E1524" s="4">
        <v>4615760</v>
      </c>
      <c r="F1524" s="4">
        <v>5567207</v>
      </c>
    </row>
    <row r="1525">
      <c r="A1525" s="0" t="s">
        <v>367</v>
      </c>
      <c r="B1525" s="3">
        <v>45197</v>
      </c>
      <c r="C1525" s="3">
        <v>45200</v>
      </c>
      <c r="D1525" s="2">
        <v>6.2497881669</v>
      </c>
      <c r="E1525" s="4">
        <v>5567211</v>
      </c>
      <c r="F1525" s="4">
        <v>5938345</v>
      </c>
    </row>
    <row r="1526">
      <c r="A1526" s="0" t="s">
        <v>367</v>
      </c>
      <c r="B1526" s="3">
        <v>45106</v>
      </c>
      <c r="C1526" s="3">
        <v>45108</v>
      </c>
      <c r="D1526" s="2">
        <v>17.5191184545</v>
      </c>
      <c r="E1526" s="4">
        <v>5938343</v>
      </c>
      <c r="F1526" s="4">
        <v>7199660</v>
      </c>
    </row>
    <row r="1527">
      <c r="A1527" s="0" t="s">
        <v>367</v>
      </c>
      <c r="B1527" s="3">
        <v>45015</v>
      </c>
      <c r="C1527" s="3">
        <v>45017</v>
      </c>
      <c r="D1527" s="2">
        <v>8.7810742911</v>
      </c>
      <c r="E1527" s="4">
        <v>7199658</v>
      </c>
      <c r="F1527" s="4">
        <v>7892724</v>
      </c>
    </row>
    <row r="1528">
      <c r="A1528" s="0" t="s">
        <v>367</v>
      </c>
      <c r="B1528" s="3">
        <v>44924</v>
      </c>
      <c r="C1528" s="3">
        <v>44927</v>
      </c>
      <c r="D1528" s="2">
        <v>1.9824392115</v>
      </c>
      <c r="E1528" s="4">
        <v>7892720</v>
      </c>
      <c r="F1528" s="4">
        <v>8052353</v>
      </c>
    </row>
    <row r="1529">
      <c r="A1529" s="0" t="s">
        <v>367</v>
      </c>
      <c r="B1529" s="3">
        <v>44833</v>
      </c>
      <c r="C1529" s="3">
        <v>44835</v>
      </c>
      <c r="D1529" s="2">
        <v>10.3860055256</v>
      </c>
      <c r="E1529" s="4">
        <v>8052356</v>
      </c>
      <c r="F1529" s="4">
        <v>8985601</v>
      </c>
    </row>
    <row r="1530">
      <c r="A1530" s="0" t="s">
        <v>367</v>
      </c>
      <c r="B1530" s="3">
        <v>44741</v>
      </c>
      <c r="C1530" s="3">
        <v>44743</v>
      </c>
      <c r="D1530" s="2">
        <v>1.7666657063</v>
      </c>
      <c r="E1530" s="4">
        <v>8985630</v>
      </c>
      <c r="F1530" s="4">
        <v>9147231</v>
      </c>
    </row>
    <row r="1531">
      <c r="A1531" s="0" t="s">
        <v>367</v>
      </c>
      <c r="B1531" s="3">
        <v>44650</v>
      </c>
      <c r="C1531" s="3">
        <v>44652</v>
      </c>
      <c r="D1531" s="2">
        <v>4.1271847739</v>
      </c>
      <c r="E1531" s="4">
        <v>9147209</v>
      </c>
      <c r="F1531" s="4">
        <v>9540983</v>
      </c>
    </row>
    <row r="1532">
      <c r="A1532" s="0" t="s">
        <v>367</v>
      </c>
      <c r="B1532" s="3">
        <v>44559</v>
      </c>
      <c r="C1532" s="3">
        <v>44562</v>
      </c>
      <c r="D1532" s="2">
        <v>3.7005401549</v>
      </c>
      <c r="E1532" s="4">
        <v>9540973</v>
      </c>
      <c r="F1532" s="4">
        <v>9907608</v>
      </c>
    </row>
    <row r="1533">
      <c r="A1533" s="0" t="s">
        <v>367</v>
      </c>
      <c r="B1533" s="3">
        <v>44468</v>
      </c>
      <c r="C1533" s="3">
        <v>44470</v>
      </c>
      <c r="D1533" s="2">
        <v>2.9162066766</v>
      </c>
      <c r="E1533" s="4">
        <v>9907604</v>
      </c>
      <c r="F1533" s="4">
        <v>10205209</v>
      </c>
    </row>
    <row r="1534">
      <c r="A1534" s="0" t="s">
        <v>367</v>
      </c>
      <c r="B1534" s="3">
        <v>44376</v>
      </c>
      <c r="C1534" s="3">
        <v>44378</v>
      </c>
      <c r="D1534" s="2">
        <v>5.0222423533</v>
      </c>
      <c r="E1534" s="4">
        <v>10205229</v>
      </c>
      <c r="F1534" s="4">
        <v>10744862</v>
      </c>
    </row>
    <row r="1535">
      <c r="A1535" s="0" t="s">
        <v>367</v>
      </c>
      <c r="B1535" s="3">
        <v>44285</v>
      </c>
      <c r="C1535" s="3">
        <v>44287</v>
      </c>
      <c r="D1535" s="2">
        <v>9.8470031673</v>
      </c>
      <c r="E1535" s="4">
        <v>10744857</v>
      </c>
      <c r="F1535" s="4">
        <v>11918469</v>
      </c>
    </row>
    <row r="1536">
      <c r="A1536" s="0" t="s">
        <v>367</v>
      </c>
      <c r="B1536" s="3">
        <v>44194</v>
      </c>
      <c r="C1536" s="3">
        <v>44197</v>
      </c>
      <c r="D1536" s="2">
        <v>6.9377149584</v>
      </c>
      <c r="E1536" s="4">
        <v>11918458</v>
      </c>
      <c r="F1536" s="4">
        <v>12806969</v>
      </c>
    </row>
    <row r="1537">
      <c r="A1537" s="0" t="s">
        <v>367</v>
      </c>
      <c r="B1537" s="3">
        <v>44103</v>
      </c>
      <c r="C1537" s="3">
        <v>44105</v>
      </c>
      <c r="D1537" s="2">
        <v>2.6435130431</v>
      </c>
      <c r="E1537" s="4">
        <v>12806983</v>
      </c>
      <c r="F1537" s="4">
        <v>13154730</v>
      </c>
    </row>
    <row r="1538">
      <c r="A1538" s="0" t="s">
        <v>367</v>
      </c>
      <c r="B1538" s="3">
        <v>44011</v>
      </c>
      <c r="C1538" s="3">
        <v>44013</v>
      </c>
      <c r="D1538" s="2">
        <v>17.3086978842</v>
      </c>
      <c r="E1538" s="4">
        <v>13154720</v>
      </c>
      <c r="F1538" s="4">
        <v>15908227</v>
      </c>
    </row>
    <row r="1539">
      <c r="A1539" s="0" t="s">
        <v>367</v>
      </c>
      <c r="B1539" s="3">
        <v>43920</v>
      </c>
      <c r="C1539" s="3">
        <v>43922</v>
      </c>
      <c r="D1539" s="2">
        <v>1.1571830521</v>
      </c>
      <c r="E1539" s="4">
        <v>15908272</v>
      </c>
      <c r="F1539" s="4">
        <v>16094515</v>
      </c>
    </row>
    <row r="1540">
      <c r="A1540" s="0" t="s">
        <v>367</v>
      </c>
      <c r="B1540" s="3">
        <v>43826</v>
      </c>
      <c r="C1540" s="3">
        <v>43831</v>
      </c>
      <c r="D1540" s="2">
        <v>4.1671038659</v>
      </c>
      <c r="E1540" s="4">
        <v>16094466</v>
      </c>
      <c r="F1540" s="4">
        <v>16794302</v>
      </c>
    </row>
    <row r="1541">
      <c r="A1541" s="0" t="s">
        <v>367</v>
      </c>
      <c r="B1541" s="3">
        <v>43735</v>
      </c>
      <c r="C1541" s="3">
        <v>43739</v>
      </c>
      <c r="D1541" s="2">
        <v>2.2982470679</v>
      </c>
      <c r="E1541" s="4">
        <v>16794308</v>
      </c>
      <c r="F1541" s="4">
        <v>17189362</v>
      </c>
    </row>
    <row r="1542">
      <c r="A1542" s="0" t="s">
        <v>367</v>
      </c>
      <c r="B1542" s="3">
        <v>43643</v>
      </c>
      <c r="C1542" s="3">
        <v>43647</v>
      </c>
      <c r="D1542" s="2">
        <v>5.1933594285</v>
      </c>
      <c r="E1542" s="4">
        <v>17189356</v>
      </c>
      <c r="F1542" s="4">
        <v>18130962</v>
      </c>
    </row>
    <row r="1543">
      <c r="A1543" s="0" t="s">
        <v>367</v>
      </c>
      <c r="B1543" s="3">
        <v>43552</v>
      </c>
      <c r="C1543" s="3">
        <v>43556</v>
      </c>
      <c r="D1543" s="2">
        <v>1.016109806</v>
      </c>
      <c r="E1543" s="4">
        <v>18130993</v>
      </c>
      <c r="F1543" s="4">
        <v>18317115</v>
      </c>
    </row>
    <row r="1544">
      <c r="A1544" s="0" t="s">
        <v>367</v>
      </c>
      <c r="B1544" s="3">
        <v>43461</v>
      </c>
      <c r="C1544" s="3">
        <v>43466</v>
      </c>
      <c r="D1544" s="2">
        <v>4.3122159526</v>
      </c>
      <c r="E1544" s="4">
        <v>18317080</v>
      </c>
      <c r="F1544" s="4">
        <v>19142548</v>
      </c>
    </row>
    <row r="1545">
      <c r="A1545" s="0" t="s">
        <v>367</v>
      </c>
      <c r="B1545" s="3">
        <v>43370</v>
      </c>
      <c r="C1545" s="3">
        <v>43374</v>
      </c>
      <c r="D1545" s="2">
        <v>1.881644212</v>
      </c>
      <c r="E1545" s="4">
        <v>19142537</v>
      </c>
      <c r="F1545" s="4">
        <v>19509639</v>
      </c>
    </row>
    <row r="1546">
      <c r="A1546" s="0" t="s">
        <v>367</v>
      </c>
      <c r="B1546" s="3">
        <v>43279</v>
      </c>
      <c r="C1546" s="3">
        <v>43282</v>
      </c>
      <c r="D1546" s="2">
        <v>0.9245213909</v>
      </c>
      <c r="E1546" s="4">
        <v>19509648</v>
      </c>
      <c r="F1546" s="4">
        <v>19691702</v>
      </c>
    </row>
    <row r="1547">
      <c r="A1547" s="0" t="s">
        <v>367</v>
      </c>
      <c r="B1547" s="3">
        <v>43186</v>
      </c>
      <c r="C1547" s="3">
        <v>43191</v>
      </c>
      <c r="D1547" s="2">
        <v>6.1121255856</v>
      </c>
      <c r="E1547" s="4">
        <v>19691717</v>
      </c>
      <c r="F1547" s="4">
        <v>20973653</v>
      </c>
    </row>
    <row r="1548">
      <c r="A1548" s="0" t="s">
        <v>367</v>
      </c>
      <c r="B1548" s="3">
        <v>43097</v>
      </c>
      <c r="C1548" s="3">
        <v>43101</v>
      </c>
      <c r="D1548" s="2">
        <v>1.1060323253</v>
      </c>
      <c r="E1548" s="4">
        <v>20973671</v>
      </c>
      <c r="F1548" s="4">
        <v>21208241</v>
      </c>
    </row>
    <row r="1549">
      <c r="A1549" s="0" t="s">
        <v>367</v>
      </c>
      <c r="B1549" s="3">
        <v>43006</v>
      </c>
      <c r="C1549" s="3">
        <v>43009</v>
      </c>
      <c r="D1549" s="2">
        <v>5.5816679017</v>
      </c>
      <c r="E1549" s="4">
        <v>21208225</v>
      </c>
      <c r="F1549" s="4">
        <v>22461978</v>
      </c>
    </row>
    <row r="1550">
      <c r="A1550" s="0" t="s">
        <v>367</v>
      </c>
      <c r="B1550" s="3">
        <v>42915</v>
      </c>
      <c r="C1550" s="3">
        <v>42917</v>
      </c>
      <c r="D1550" s="2">
        <v>11.0182668493</v>
      </c>
      <c r="E1550" s="4">
        <v>22461973</v>
      </c>
      <c r="F1550" s="4">
        <v>25243353</v>
      </c>
    </row>
    <row r="1551">
      <c r="A1551" s="0" t="s">
        <v>367</v>
      </c>
      <c r="B1551" s="3">
        <v>42824</v>
      </c>
      <c r="C1551" s="3">
        <v>42826</v>
      </c>
      <c r="D1551" s="2">
        <v>9.1200371683</v>
      </c>
      <c r="E1551" s="4">
        <v>25243351</v>
      </c>
      <c r="F1551" s="4">
        <v>27776586</v>
      </c>
    </row>
    <row r="1552">
      <c r="A1552" s="0" t="s">
        <v>367</v>
      </c>
      <c r="B1552" s="3">
        <v>42733</v>
      </c>
      <c r="C1552" s="3">
        <v>42736</v>
      </c>
      <c r="D1552" s="2">
        <v>4.9622977152</v>
      </c>
      <c r="E1552" s="4">
        <v>27776597</v>
      </c>
      <c r="F1552" s="4">
        <v>29226924</v>
      </c>
    </row>
    <row r="1553">
      <c r="A1553" s="0" t="s">
        <v>367</v>
      </c>
      <c r="B1553" s="3">
        <v>42642</v>
      </c>
      <c r="C1553" s="3">
        <v>42644</v>
      </c>
      <c r="D1553" s="2">
        <v>6.8253752102</v>
      </c>
      <c r="E1553" s="4">
        <v>29226911</v>
      </c>
      <c r="F1553" s="4">
        <v>31367887</v>
      </c>
    </row>
    <row r="1554">
      <c r="A1554" s="0" t="s">
        <v>367</v>
      </c>
      <c r="B1554" s="3">
        <v>42550</v>
      </c>
      <c r="C1554" s="3">
        <v>42552</v>
      </c>
      <c r="D1554" s="2">
        <v>10.3046320382</v>
      </c>
      <c r="E1554" s="4">
        <v>31367891</v>
      </c>
      <c r="F1554" s="4">
        <v>34971584</v>
      </c>
    </row>
    <row r="1555">
      <c r="A1555" s="0" t="s">
        <v>367</v>
      </c>
      <c r="B1555" s="3">
        <v>42459</v>
      </c>
      <c r="C1555" s="3">
        <v>42461</v>
      </c>
      <c r="D1555" s="2">
        <v>2.4569940667</v>
      </c>
      <c r="E1555" s="4">
        <v>34971575</v>
      </c>
      <c r="F1555" s="4">
        <v>35852468</v>
      </c>
    </row>
    <row r="1556">
      <c r="A1556" s="0" t="s">
        <v>367</v>
      </c>
      <c r="B1556" s="3">
        <v>42367</v>
      </c>
      <c r="C1556" s="3">
        <v>42370</v>
      </c>
      <c r="D1556" s="2">
        <v>4.4647448716</v>
      </c>
      <c r="E1556" s="4">
        <v>35852482</v>
      </c>
      <c r="F1556" s="4">
        <v>37528012</v>
      </c>
    </row>
    <row r="1557">
      <c r="A1557" s="0" t="s">
        <v>367</v>
      </c>
      <c r="B1557" s="3">
        <v>42276</v>
      </c>
      <c r="C1557" s="3">
        <v>42278</v>
      </c>
      <c r="D1557" s="2">
        <v>7.76871001</v>
      </c>
      <c r="E1557" s="4">
        <v>37528008</v>
      </c>
      <c r="F1557" s="4">
        <v>40689020</v>
      </c>
    </row>
    <row r="1558">
      <c r="A1558" s="0" t="s">
        <v>367</v>
      </c>
      <c r="B1558" s="3">
        <v>42146</v>
      </c>
      <c r="C1558" s="3">
        <v>42186</v>
      </c>
      <c r="D1558" s="2">
        <v>53.5457948736</v>
      </c>
      <c r="E1558" s="4">
        <v>40689020</v>
      </c>
      <c r="F1558" s="4">
        <v>87589531</v>
      </c>
    </row>
    <row r="1559">
      <c r="A1559" s="0" t="s">
        <v>367</v>
      </c>
      <c r="B1559" s="3">
        <v>42055</v>
      </c>
      <c r="C1559" s="3">
        <v>42095</v>
      </c>
      <c r="D1559" s="2">
        <v>6.6501505731</v>
      </c>
      <c r="E1559" s="4">
        <v>87589531</v>
      </c>
      <c r="F1559" s="4">
        <v>93829322</v>
      </c>
    </row>
    <row r="1560">
      <c r="A1560" s="0" t="s">
        <v>367</v>
      </c>
      <c r="B1560" s="3">
        <v>41964</v>
      </c>
      <c r="C1560" s="3">
        <v>42005</v>
      </c>
      <c r="D1560" s="2">
        <v>8.7925086076</v>
      </c>
      <c r="E1560" s="4">
        <v>93829322</v>
      </c>
      <c r="F1560" s="4">
        <v>102874578</v>
      </c>
    </row>
    <row r="1561">
      <c r="A1561" s="0" t="s">
        <v>367</v>
      </c>
      <c r="B1561" s="3">
        <v>41873</v>
      </c>
      <c r="C1561" s="3">
        <v>41913</v>
      </c>
      <c r="D1561" s="2">
        <v>7.8876450491</v>
      </c>
      <c r="E1561" s="4">
        <v>102874578</v>
      </c>
      <c r="F1561" s="4">
        <v>111683800</v>
      </c>
    </row>
    <row r="1562">
      <c r="A1562" s="0" t="s">
        <v>367</v>
      </c>
      <c r="B1562" s="3">
        <v>41782</v>
      </c>
      <c r="C1562" s="3">
        <v>41821</v>
      </c>
      <c r="D1562" s="2">
        <v>5.7616665508</v>
      </c>
      <c r="E1562" s="4">
        <v>111683800</v>
      </c>
      <c r="F1562" s="4">
        <v>118512070</v>
      </c>
    </row>
    <row r="1563">
      <c r="A1563" s="0" t="s">
        <v>312</v>
      </c>
      <c r="B1563" s="3">
        <v>45377</v>
      </c>
      <c r="C1563" s="3">
        <v>45383</v>
      </c>
      <c r="D1563" s="2">
        <v>3.2380162192</v>
      </c>
      <c r="E1563" s="4">
        <v>1195354</v>
      </c>
      <c r="F1563" s="4">
        <v>1235355</v>
      </c>
    </row>
    <row r="1564">
      <c r="A1564" s="0" t="s">
        <v>312</v>
      </c>
      <c r="B1564" s="3">
        <v>45288</v>
      </c>
      <c r="C1564" s="3">
        <v>45292</v>
      </c>
      <c r="D1564" s="2">
        <v>3.0915386687</v>
      </c>
      <c r="E1564" s="4">
        <v>1235328</v>
      </c>
      <c r="F1564" s="4">
        <v>1274737</v>
      </c>
    </row>
    <row r="1565">
      <c r="A1565" s="0" t="s">
        <v>312</v>
      </c>
      <c r="B1565" s="3">
        <v>45197</v>
      </c>
      <c r="C1565" s="3">
        <v>45200</v>
      </c>
      <c r="D1565" s="2">
        <v>2.9558214133</v>
      </c>
      <c r="E1565" s="4">
        <v>1274750</v>
      </c>
      <c r="F1565" s="4">
        <v>1313577</v>
      </c>
    </row>
    <row r="1566">
      <c r="A1566" s="0" t="s">
        <v>312</v>
      </c>
      <c r="B1566" s="3">
        <v>45106</v>
      </c>
      <c r="C1566" s="3">
        <v>45108</v>
      </c>
      <c r="D1566" s="2">
        <v>2.8297326589</v>
      </c>
      <c r="E1566" s="4">
        <v>1313571</v>
      </c>
      <c r="F1566" s="4">
        <v>1351824</v>
      </c>
    </row>
    <row r="1567">
      <c r="A1567" s="0" t="s">
        <v>312</v>
      </c>
      <c r="B1567" s="3">
        <v>45015</v>
      </c>
      <c r="C1567" s="3">
        <v>45017</v>
      </c>
      <c r="D1567" s="2">
        <v>2.712296577</v>
      </c>
      <c r="E1567" s="4">
        <v>1351836</v>
      </c>
      <c r="F1567" s="4">
        <v>1389524</v>
      </c>
    </row>
    <row r="1568">
      <c r="A1568" s="0" t="s">
        <v>312</v>
      </c>
      <c r="B1568" s="3">
        <v>44924</v>
      </c>
      <c r="C1568" s="3">
        <v>44927</v>
      </c>
      <c r="D1568" s="2">
        <v>2.7646618137</v>
      </c>
      <c r="E1568" s="4">
        <v>1389528</v>
      </c>
      <c r="F1568" s="4">
        <v>1429036</v>
      </c>
    </row>
    <row r="1569">
      <c r="A1569" s="0" t="s">
        <v>312</v>
      </c>
      <c r="B1569" s="3">
        <v>44833</v>
      </c>
      <c r="C1569" s="3">
        <v>44835</v>
      </c>
      <c r="D1569" s="2">
        <v>7.7855332876</v>
      </c>
      <c r="E1569" s="4">
        <v>1429031</v>
      </c>
      <c r="F1569" s="4">
        <v>1549682</v>
      </c>
    </row>
    <row r="1570">
      <c r="A1570" s="0" t="s">
        <v>312</v>
      </c>
      <c r="B1570" s="3">
        <v>44741</v>
      </c>
      <c r="C1570" s="3">
        <v>44743</v>
      </c>
      <c r="D1570" s="2">
        <v>2.50885832</v>
      </c>
      <c r="E1570" s="4">
        <v>1549688</v>
      </c>
      <c r="F1570" s="4">
        <v>1589568</v>
      </c>
    </row>
    <row r="1571">
      <c r="A1571" s="0" t="s">
        <v>312</v>
      </c>
      <c r="B1571" s="3">
        <v>44650</v>
      </c>
      <c r="C1571" s="3">
        <v>44652</v>
      </c>
      <c r="D1571" s="2">
        <v>2.4121580246</v>
      </c>
      <c r="E1571" s="4">
        <v>1589542</v>
      </c>
      <c r="F1571" s="4">
        <v>1628832</v>
      </c>
    </row>
    <row r="1572">
      <c r="A1572" s="0" t="s">
        <v>312</v>
      </c>
      <c r="B1572" s="3">
        <v>44559</v>
      </c>
      <c r="C1572" s="3">
        <v>44562</v>
      </c>
      <c r="D1572" s="2">
        <v>2.2606231481</v>
      </c>
      <c r="E1572" s="4">
        <v>1628858</v>
      </c>
      <c r="F1572" s="4">
        <v>1666532</v>
      </c>
    </row>
    <row r="1573">
      <c r="A1573" s="0" t="s">
        <v>312</v>
      </c>
      <c r="B1573" s="3">
        <v>44468</v>
      </c>
      <c r="C1573" s="3">
        <v>44470</v>
      </c>
      <c r="D1573" s="2">
        <v>8.8150971051</v>
      </c>
      <c r="E1573" s="4">
        <v>1666519</v>
      </c>
      <c r="F1573" s="4">
        <v>1827626</v>
      </c>
    </row>
    <row r="1574">
      <c r="A1574" s="0" t="s">
        <v>312</v>
      </c>
      <c r="B1574" s="3">
        <v>44376</v>
      </c>
      <c r="C1574" s="3">
        <v>44378</v>
      </c>
      <c r="D1574" s="2">
        <v>2.06806432</v>
      </c>
      <c r="E1574" s="4">
        <v>1827643</v>
      </c>
      <c r="F1574" s="4">
        <v>1866238</v>
      </c>
    </row>
    <row r="1575">
      <c r="A1575" s="0" t="s">
        <v>312</v>
      </c>
      <c r="B1575" s="3">
        <v>44285</v>
      </c>
      <c r="C1575" s="3">
        <v>44287</v>
      </c>
      <c r="D1575" s="2">
        <v>1.8870275039</v>
      </c>
      <c r="E1575" s="4">
        <v>1866199</v>
      </c>
      <c r="F1575" s="4">
        <v>1902092</v>
      </c>
    </row>
    <row r="1576">
      <c r="A1576" s="0" t="s">
        <v>312</v>
      </c>
      <c r="B1576" s="3">
        <v>44194</v>
      </c>
      <c r="C1576" s="3">
        <v>44197</v>
      </c>
      <c r="D1576" s="2">
        <v>36.4843113687</v>
      </c>
      <c r="E1576" s="4">
        <v>1902115</v>
      </c>
      <c r="F1576" s="4">
        <v>2994717</v>
      </c>
    </row>
    <row r="1577">
      <c r="A1577" s="0" t="s">
        <v>312</v>
      </c>
      <c r="B1577" s="3">
        <v>44103</v>
      </c>
      <c r="C1577" s="3">
        <v>44105</v>
      </c>
      <c r="D1577" s="2">
        <v>13.2521205045</v>
      </c>
      <c r="E1577" s="4">
        <v>2994719</v>
      </c>
      <c r="F1577" s="4">
        <v>3452210</v>
      </c>
    </row>
    <row r="1578">
      <c r="A1578" s="0" t="s">
        <v>312</v>
      </c>
      <c r="B1578" s="3">
        <v>44011</v>
      </c>
      <c r="C1578" s="3">
        <v>44013</v>
      </c>
      <c r="D1578" s="2">
        <v>8.2696926219</v>
      </c>
      <c r="E1578" s="4">
        <v>3452205</v>
      </c>
      <c r="F1578" s="4">
        <v>3763429</v>
      </c>
    </row>
    <row r="1579">
      <c r="A1579" s="0" t="s">
        <v>312</v>
      </c>
      <c r="B1579" s="3">
        <v>43920</v>
      </c>
      <c r="C1579" s="3">
        <v>43922</v>
      </c>
      <c r="D1579" s="2">
        <v>12.1451353569</v>
      </c>
      <c r="E1579" s="4">
        <v>3763430</v>
      </c>
      <c r="F1579" s="4">
        <v>4283690</v>
      </c>
    </row>
    <row r="1580">
      <c r="A1580" s="0" t="s">
        <v>312</v>
      </c>
      <c r="B1580" s="3">
        <v>43826</v>
      </c>
      <c r="C1580" s="3">
        <v>43831</v>
      </c>
      <c r="D1580" s="2">
        <v>1.192169825</v>
      </c>
      <c r="E1580" s="4">
        <v>4283687</v>
      </c>
      <c r="F1580" s="4">
        <v>4335372</v>
      </c>
    </row>
    <row r="1581">
      <c r="A1581" s="0" t="s">
        <v>312</v>
      </c>
      <c r="B1581" s="3">
        <v>43735</v>
      </c>
      <c r="C1581" s="3">
        <v>43739</v>
      </c>
      <c r="D1581" s="2">
        <v>19.5637194696</v>
      </c>
      <c r="E1581" s="4">
        <v>4335378</v>
      </c>
      <c r="F1581" s="4">
        <v>5389829</v>
      </c>
    </row>
    <row r="1582">
      <c r="A1582" s="0" t="s">
        <v>312</v>
      </c>
      <c r="B1582" s="3">
        <v>43643</v>
      </c>
      <c r="C1582" s="3">
        <v>43647</v>
      </c>
      <c r="D1582" s="2">
        <v>13.5993825191</v>
      </c>
      <c r="E1582" s="4">
        <v>5389833</v>
      </c>
      <c r="F1582" s="4">
        <v>6238188</v>
      </c>
    </row>
    <row r="1583">
      <c r="A1583" s="0" t="s">
        <v>312</v>
      </c>
      <c r="B1583" s="3">
        <v>43552</v>
      </c>
      <c r="C1583" s="3">
        <v>43556</v>
      </c>
      <c r="D1583" s="2">
        <v>2.7472515061</v>
      </c>
      <c r="E1583" s="4">
        <v>6238191</v>
      </c>
      <c r="F1583" s="4">
        <v>6414411</v>
      </c>
    </row>
    <row r="1584">
      <c r="A1584" s="0" t="s">
        <v>312</v>
      </c>
      <c r="B1584" s="3">
        <v>43461</v>
      </c>
      <c r="C1584" s="3">
        <v>43466</v>
      </c>
      <c r="D1584" s="2">
        <v>0.9502103566</v>
      </c>
      <c r="E1584" s="4">
        <v>6414399</v>
      </c>
      <c r="F1584" s="4">
        <v>6475934</v>
      </c>
    </row>
    <row r="1585">
      <c r="A1585" s="0" t="s">
        <v>312</v>
      </c>
      <c r="B1585" s="3">
        <v>43370</v>
      </c>
      <c r="C1585" s="3">
        <v>43374</v>
      </c>
      <c r="D1585" s="2">
        <v>5.3070111904</v>
      </c>
      <c r="E1585" s="4">
        <v>6475938</v>
      </c>
      <c r="F1585" s="4">
        <v>6838878</v>
      </c>
    </row>
    <row r="1586">
      <c r="A1586" s="0" t="s">
        <v>312</v>
      </c>
      <c r="B1586" s="3">
        <v>43279</v>
      </c>
      <c r="C1586" s="3">
        <v>43282</v>
      </c>
      <c r="D1586" s="2">
        <v>2.9940495513</v>
      </c>
      <c r="E1586" s="4">
        <v>6838871</v>
      </c>
      <c r="F1586" s="4">
        <v>7049950</v>
      </c>
    </row>
    <row r="1587">
      <c r="A1587" s="0" t="s">
        <v>312</v>
      </c>
      <c r="B1587" s="3">
        <v>43186</v>
      </c>
      <c r="C1587" s="3">
        <v>43191</v>
      </c>
      <c r="D1587" s="2">
        <v>9.3025179755</v>
      </c>
      <c r="E1587" s="4">
        <v>7049957</v>
      </c>
      <c r="F1587" s="4">
        <v>7773046</v>
      </c>
    </row>
    <row r="1588">
      <c r="A1588" s="0" t="s">
        <v>312</v>
      </c>
      <c r="B1588" s="3">
        <v>43097</v>
      </c>
      <c r="C1588" s="3">
        <v>43101</v>
      </c>
      <c r="D1588" s="2">
        <v>14.9544433711</v>
      </c>
      <c r="E1588" s="4">
        <v>7773049</v>
      </c>
      <c r="F1588" s="4">
        <v>9139865</v>
      </c>
    </row>
    <row r="1589">
      <c r="A1589" s="0" t="s">
        <v>312</v>
      </c>
      <c r="B1589" s="3">
        <v>43006</v>
      </c>
      <c r="C1589" s="3">
        <v>43009</v>
      </c>
      <c r="D1589" s="2">
        <v>8.2961592143</v>
      </c>
      <c r="E1589" s="4">
        <v>9139865</v>
      </c>
      <c r="F1589" s="4">
        <v>9966720</v>
      </c>
    </row>
    <row r="1590">
      <c r="A1590" s="0" t="s">
        <v>312</v>
      </c>
      <c r="B1590" s="3">
        <v>42915</v>
      </c>
      <c r="C1590" s="3">
        <v>42917</v>
      </c>
      <c r="D1590" s="2">
        <v>5.2245443799</v>
      </c>
      <c r="E1590" s="4">
        <v>9966712</v>
      </c>
      <c r="F1590" s="4">
        <v>10516132</v>
      </c>
    </row>
    <row r="1591">
      <c r="A1591" s="0" t="s">
        <v>312</v>
      </c>
      <c r="B1591" s="3">
        <v>42824</v>
      </c>
      <c r="C1591" s="3">
        <v>42826</v>
      </c>
      <c r="D1591" s="2">
        <v>2.9796929816</v>
      </c>
      <c r="E1591" s="4">
        <v>10516131</v>
      </c>
      <c r="F1591" s="4">
        <v>10839103</v>
      </c>
    </row>
    <row r="1592">
      <c r="A1592" s="0" t="s">
        <v>312</v>
      </c>
      <c r="B1592" s="3">
        <v>42733</v>
      </c>
      <c r="C1592" s="3">
        <v>42736</v>
      </c>
      <c r="D1592" s="2">
        <v>10.2050854955</v>
      </c>
      <c r="E1592" s="4">
        <v>10839110</v>
      </c>
      <c r="F1592" s="4">
        <v>12070962</v>
      </c>
    </row>
    <row r="1593">
      <c r="A1593" s="0" t="s">
        <v>312</v>
      </c>
      <c r="B1593" s="3">
        <v>42642</v>
      </c>
      <c r="C1593" s="3">
        <v>42644</v>
      </c>
      <c r="D1593" s="2">
        <v>4.4400951438</v>
      </c>
      <c r="E1593" s="4">
        <v>12070959</v>
      </c>
      <c r="F1593" s="4">
        <v>12631824</v>
      </c>
    </row>
    <row r="1594">
      <c r="A1594" s="0" t="s">
        <v>312</v>
      </c>
      <c r="B1594" s="3">
        <v>42550</v>
      </c>
      <c r="C1594" s="3">
        <v>42552</v>
      </c>
      <c r="D1594" s="2">
        <v>7.5824340358</v>
      </c>
      <c r="E1594" s="4">
        <v>12631827</v>
      </c>
      <c r="F1594" s="4">
        <v>13668210</v>
      </c>
    </row>
    <row r="1595">
      <c r="A1595" s="0" t="s">
        <v>312</v>
      </c>
      <c r="B1595" s="3">
        <v>42459</v>
      </c>
      <c r="C1595" s="3">
        <v>42461</v>
      </c>
      <c r="D1595" s="2">
        <v>7.0995543528</v>
      </c>
      <c r="E1595" s="4">
        <v>13668214</v>
      </c>
      <c r="F1595" s="4">
        <v>14712754</v>
      </c>
    </row>
    <row r="1596">
      <c r="A1596" s="0" t="s">
        <v>312</v>
      </c>
      <c r="B1596" s="3">
        <v>42367</v>
      </c>
      <c r="C1596" s="3">
        <v>42370</v>
      </c>
      <c r="D1596" s="2">
        <v>6.7373508249</v>
      </c>
      <c r="E1596" s="4">
        <v>14712749</v>
      </c>
      <c r="F1596" s="4">
        <v>15775607</v>
      </c>
    </row>
    <row r="1597">
      <c r="A1597" s="0" t="s">
        <v>312</v>
      </c>
      <c r="B1597" s="3">
        <v>42276</v>
      </c>
      <c r="C1597" s="3">
        <v>42278</v>
      </c>
      <c r="D1597" s="2">
        <v>7.4924683414</v>
      </c>
      <c r="E1597" s="4">
        <v>15775610</v>
      </c>
      <c r="F1597" s="4">
        <v>17053325</v>
      </c>
    </row>
    <row r="1598">
      <c r="A1598" s="0" t="s">
        <v>312</v>
      </c>
      <c r="B1598" s="3">
        <v>42146</v>
      </c>
      <c r="C1598" s="3">
        <v>42186</v>
      </c>
      <c r="D1598" s="2">
        <v>19.882610348</v>
      </c>
      <c r="E1598" s="4">
        <v>17053325</v>
      </c>
      <c r="F1598" s="4">
        <v>21285423</v>
      </c>
    </row>
    <row r="1599">
      <c r="A1599" s="0" t="s">
        <v>312</v>
      </c>
      <c r="B1599" s="3">
        <v>42055</v>
      </c>
      <c r="C1599" s="3">
        <v>42095</v>
      </c>
      <c r="D1599" s="2">
        <v>17.957386225</v>
      </c>
      <c r="E1599" s="4">
        <v>21285423</v>
      </c>
      <c r="F1599" s="4">
        <v>25944350</v>
      </c>
    </row>
    <row r="1600">
      <c r="A1600" s="0" t="s">
        <v>312</v>
      </c>
      <c r="B1600" s="3">
        <v>41964</v>
      </c>
      <c r="C1600" s="3">
        <v>42005</v>
      </c>
      <c r="D1600" s="2">
        <v>29.0741434556</v>
      </c>
      <c r="E1600" s="4">
        <v>25944350</v>
      </c>
      <c r="F1600" s="4">
        <v>36579537</v>
      </c>
    </row>
    <row r="1601">
      <c r="A1601" s="0" t="s">
        <v>312</v>
      </c>
      <c r="B1601" s="3">
        <v>41873</v>
      </c>
      <c r="C1601" s="3">
        <v>41913</v>
      </c>
      <c r="D1601" s="2">
        <v>11.8595515028</v>
      </c>
      <c r="E1601" s="4">
        <v>36579538</v>
      </c>
      <c r="F1601" s="4">
        <v>41501420</v>
      </c>
    </row>
    <row r="1602">
      <c r="A1602" s="0" t="s">
        <v>312</v>
      </c>
      <c r="B1602" s="3">
        <v>41782</v>
      </c>
      <c r="C1602" s="3">
        <v>41821</v>
      </c>
      <c r="D1602" s="2">
        <v>14.7703937309</v>
      </c>
      <c r="E1602" s="4">
        <v>41501420</v>
      </c>
      <c r="F1602" s="4">
        <v>48693666</v>
      </c>
    </row>
    <row r="1603">
      <c r="A1603" s="0" t="s">
        <v>296</v>
      </c>
      <c r="B1603" s="3">
        <v>45377</v>
      </c>
      <c r="C1603" s="3">
        <v>45383</v>
      </c>
      <c r="D1603" s="2">
        <v>2.1299575216</v>
      </c>
      <c r="E1603" s="4">
        <v>7952720</v>
      </c>
      <c r="F1603" s="4">
        <v>8125796</v>
      </c>
    </row>
    <row r="1604">
      <c r="A1604" s="0" t="s">
        <v>296</v>
      </c>
      <c r="B1604" s="3">
        <v>45288</v>
      </c>
      <c r="C1604" s="3">
        <v>45292</v>
      </c>
      <c r="D1604" s="2">
        <v>1.1305414924</v>
      </c>
      <c r="E1604" s="4">
        <v>8125800</v>
      </c>
      <c r="F1604" s="4">
        <v>8218716</v>
      </c>
    </row>
    <row r="1605">
      <c r="A1605" s="0" t="s">
        <v>296</v>
      </c>
      <c r="B1605" s="3">
        <v>45197</v>
      </c>
      <c r="C1605" s="3">
        <v>45200</v>
      </c>
      <c r="D1605" s="2">
        <v>3.2939508244</v>
      </c>
      <c r="E1605" s="4">
        <v>8218728</v>
      </c>
      <c r="F1605" s="4">
        <v>8498670</v>
      </c>
    </row>
    <row r="1606">
      <c r="A1606" s="0" t="s">
        <v>296</v>
      </c>
      <c r="B1606" s="3">
        <v>45106</v>
      </c>
      <c r="C1606" s="3">
        <v>45108</v>
      </c>
      <c r="D1606" s="2">
        <v>3.858821874</v>
      </c>
      <c r="E1606" s="4">
        <v>8498684</v>
      </c>
      <c r="F1606" s="4">
        <v>8839796</v>
      </c>
    </row>
    <row r="1607">
      <c r="A1607" s="0" t="s">
        <v>296</v>
      </c>
      <c r="B1607" s="3">
        <v>45015</v>
      </c>
      <c r="C1607" s="3">
        <v>45017</v>
      </c>
      <c r="D1607" s="2">
        <v>1.0461505127</v>
      </c>
      <c r="E1607" s="4">
        <v>8839772</v>
      </c>
      <c r="F1607" s="4">
        <v>8933227</v>
      </c>
    </row>
    <row r="1608">
      <c r="A1608" s="0" t="s">
        <v>296</v>
      </c>
      <c r="B1608" s="3">
        <v>44924</v>
      </c>
      <c r="C1608" s="3">
        <v>44927</v>
      </c>
      <c r="D1608" s="2">
        <v>4.2011967606</v>
      </c>
      <c r="E1608" s="4">
        <v>8933248</v>
      </c>
      <c r="F1608" s="4">
        <v>9325010</v>
      </c>
    </row>
    <row r="1609">
      <c r="A1609" s="0" t="s">
        <v>296</v>
      </c>
      <c r="B1609" s="3">
        <v>44833</v>
      </c>
      <c r="C1609" s="3">
        <v>44835</v>
      </c>
      <c r="D1609" s="2">
        <v>3.0695666706</v>
      </c>
      <c r="E1609" s="4">
        <v>9325014</v>
      </c>
      <c r="F1609" s="4">
        <v>9620316</v>
      </c>
    </row>
    <row r="1610">
      <c r="A1610" s="0" t="s">
        <v>296</v>
      </c>
      <c r="B1610" s="3">
        <v>44741</v>
      </c>
      <c r="C1610" s="3">
        <v>44743</v>
      </c>
      <c r="D1610" s="2">
        <v>4.2611188754</v>
      </c>
      <c r="E1610" s="4">
        <v>9620310</v>
      </c>
      <c r="F1610" s="4">
        <v>10048488</v>
      </c>
    </row>
    <row r="1611">
      <c r="A1611" s="0" t="s">
        <v>296</v>
      </c>
      <c r="B1611" s="3">
        <v>44650</v>
      </c>
      <c r="C1611" s="3">
        <v>44652</v>
      </c>
      <c r="D1611" s="2">
        <v>4.1097068053</v>
      </c>
      <c r="E1611" s="4">
        <v>10048480</v>
      </c>
      <c r="F1611" s="4">
        <v>10479142</v>
      </c>
    </row>
    <row r="1612">
      <c r="A1612" s="0" t="s">
        <v>296</v>
      </c>
      <c r="B1612" s="3">
        <v>44559</v>
      </c>
      <c r="C1612" s="3">
        <v>44562</v>
      </c>
      <c r="D1612" s="2">
        <v>9.6999085349</v>
      </c>
      <c r="E1612" s="4">
        <v>10479145</v>
      </c>
      <c r="F1612" s="4">
        <v>11604800</v>
      </c>
    </row>
    <row r="1613">
      <c r="A1613" s="0" t="s">
        <v>296</v>
      </c>
      <c r="B1613" s="3">
        <v>44468</v>
      </c>
      <c r="C1613" s="3">
        <v>44470</v>
      </c>
      <c r="D1613" s="2">
        <v>7.8092376725</v>
      </c>
      <c r="E1613" s="4">
        <v>11604798</v>
      </c>
      <c r="F1613" s="4">
        <v>12587810</v>
      </c>
    </row>
    <row r="1614">
      <c r="A1614" s="0" t="s">
        <v>296</v>
      </c>
      <c r="B1614" s="3">
        <v>44376</v>
      </c>
      <c r="C1614" s="3">
        <v>44378</v>
      </c>
      <c r="D1614" s="2">
        <v>4.1550827874</v>
      </c>
      <c r="E1614" s="4">
        <v>12587820</v>
      </c>
      <c r="F1614" s="4">
        <v>13133529</v>
      </c>
    </row>
    <row r="1615">
      <c r="A1615" s="0" t="s">
        <v>296</v>
      </c>
      <c r="B1615" s="3">
        <v>44285</v>
      </c>
      <c r="C1615" s="3">
        <v>44287</v>
      </c>
      <c r="D1615" s="2">
        <v>8.851670663</v>
      </c>
      <c r="E1615" s="4">
        <v>13133530</v>
      </c>
      <c r="F1615" s="4">
        <v>14408964</v>
      </c>
    </row>
    <row r="1616">
      <c r="A1616" s="0" t="s">
        <v>296</v>
      </c>
      <c r="B1616" s="3">
        <v>44194</v>
      </c>
      <c r="C1616" s="3">
        <v>44197</v>
      </c>
      <c r="D1616" s="2">
        <v>14.4626284918</v>
      </c>
      <c r="E1616" s="4">
        <v>14408961</v>
      </c>
      <c r="F1616" s="4">
        <v>16845223</v>
      </c>
    </row>
    <row r="1617">
      <c r="A1617" s="0" t="s">
        <v>296</v>
      </c>
      <c r="B1617" s="3">
        <v>44103</v>
      </c>
      <c r="C1617" s="3">
        <v>44105</v>
      </c>
      <c r="D1617" s="2">
        <v>4.2889720375</v>
      </c>
      <c r="E1617" s="4">
        <v>16845228</v>
      </c>
      <c r="F1617" s="4">
        <v>17600091</v>
      </c>
    </row>
    <row r="1618">
      <c r="A1618" s="0" t="s">
        <v>296</v>
      </c>
      <c r="B1618" s="3">
        <v>44011</v>
      </c>
      <c r="C1618" s="3">
        <v>44013</v>
      </c>
      <c r="D1618" s="2">
        <v>5.1543644709</v>
      </c>
      <c r="E1618" s="4">
        <v>17600074</v>
      </c>
      <c r="F1618" s="4">
        <v>18556546</v>
      </c>
    </row>
    <row r="1619">
      <c r="A1619" s="0" t="s">
        <v>296</v>
      </c>
      <c r="B1619" s="3">
        <v>43920</v>
      </c>
      <c r="C1619" s="3">
        <v>43922</v>
      </c>
      <c r="D1619" s="2">
        <v>9.5671840078</v>
      </c>
      <c r="E1619" s="4">
        <v>18556557</v>
      </c>
      <c r="F1619" s="4">
        <v>20519716</v>
      </c>
    </row>
    <row r="1620">
      <c r="A1620" s="0" t="s">
        <v>296</v>
      </c>
      <c r="B1620" s="3">
        <v>43826</v>
      </c>
      <c r="C1620" s="3">
        <v>43831</v>
      </c>
      <c r="D1620" s="2">
        <v>4.3960244493</v>
      </c>
      <c r="E1620" s="4">
        <v>20519705</v>
      </c>
      <c r="F1620" s="4">
        <v>21463234</v>
      </c>
    </row>
    <row r="1621">
      <c r="A1621" s="0" t="s">
        <v>296</v>
      </c>
      <c r="B1621" s="3">
        <v>43735</v>
      </c>
      <c r="C1621" s="3">
        <v>43739</v>
      </c>
      <c r="D1621" s="2">
        <v>25.217676115</v>
      </c>
      <c r="E1621" s="4">
        <v>21463244</v>
      </c>
      <c r="F1621" s="4">
        <v>28700959</v>
      </c>
    </row>
    <row r="1622">
      <c r="A1622" s="0" t="s">
        <v>296</v>
      </c>
      <c r="B1622" s="3">
        <v>43643</v>
      </c>
      <c r="C1622" s="3">
        <v>43647</v>
      </c>
      <c r="D1622" s="2">
        <v>3.3089507746</v>
      </c>
      <c r="E1622" s="4">
        <v>28700954</v>
      </c>
      <c r="F1622" s="4">
        <v>29683155</v>
      </c>
    </row>
    <row r="1623">
      <c r="A1623" s="0" t="s">
        <v>296</v>
      </c>
      <c r="B1623" s="3">
        <v>43552</v>
      </c>
      <c r="C1623" s="3">
        <v>43556</v>
      </c>
      <c r="D1623" s="2">
        <v>3.9759356722</v>
      </c>
      <c r="E1623" s="4">
        <v>29683170</v>
      </c>
      <c r="F1623" s="4">
        <v>30912220</v>
      </c>
    </row>
    <row r="1624">
      <c r="A1624" s="0" t="s">
        <v>296</v>
      </c>
      <c r="B1624" s="3">
        <v>43461</v>
      </c>
      <c r="C1624" s="3">
        <v>43466</v>
      </c>
      <c r="D1624" s="2">
        <v>1.2251948356</v>
      </c>
      <c r="E1624" s="4">
        <v>30912243</v>
      </c>
      <c r="F1624" s="4">
        <v>31295676</v>
      </c>
    </row>
    <row r="1625">
      <c r="A1625" s="0" t="s">
        <v>296</v>
      </c>
      <c r="B1625" s="3">
        <v>43370</v>
      </c>
      <c r="C1625" s="3">
        <v>43374</v>
      </c>
      <c r="D1625" s="2">
        <v>6.3686471139</v>
      </c>
      <c r="E1625" s="4">
        <v>31295643</v>
      </c>
      <c r="F1625" s="4">
        <v>33424320</v>
      </c>
    </row>
    <row r="1626">
      <c r="A1626" s="0" t="s">
        <v>296</v>
      </c>
      <c r="B1626" s="3">
        <v>43279</v>
      </c>
      <c r="C1626" s="3">
        <v>43282</v>
      </c>
      <c r="D1626" s="2">
        <v>2.41285266</v>
      </c>
      <c r="E1626" s="4">
        <v>33424325</v>
      </c>
      <c r="F1626" s="4">
        <v>34250745</v>
      </c>
    </row>
    <row r="1627">
      <c r="A1627" s="0" t="s">
        <v>296</v>
      </c>
      <c r="B1627" s="3">
        <v>43186</v>
      </c>
      <c r="C1627" s="3">
        <v>43191</v>
      </c>
      <c r="D1627" s="2">
        <v>5.6216517085</v>
      </c>
      <c r="E1627" s="4">
        <v>34250735</v>
      </c>
      <c r="F1627" s="4">
        <v>36290882</v>
      </c>
    </row>
    <row r="1628">
      <c r="A1628" s="0" t="s">
        <v>296</v>
      </c>
      <c r="B1628" s="3">
        <v>43097</v>
      </c>
      <c r="C1628" s="3">
        <v>43101</v>
      </c>
      <c r="D1628" s="2">
        <v>6.4332158061</v>
      </c>
      <c r="E1628" s="4">
        <v>36290884</v>
      </c>
      <c r="F1628" s="4">
        <v>38786076</v>
      </c>
    </row>
    <row r="1629">
      <c r="A1629" s="0" t="s">
        <v>296</v>
      </c>
      <c r="B1629" s="3">
        <v>43006</v>
      </c>
      <c r="C1629" s="3">
        <v>43009</v>
      </c>
      <c r="D1629" s="2">
        <v>3.5228958983</v>
      </c>
      <c r="E1629" s="4">
        <v>38786065</v>
      </c>
      <c r="F1629" s="4">
        <v>40202352</v>
      </c>
    </row>
    <row r="1630">
      <c r="A1630" s="0" t="s">
        <v>296</v>
      </c>
      <c r="B1630" s="3">
        <v>42915</v>
      </c>
      <c r="C1630" s="3">
        <v>42917</v>
      </c>
      <c r="D1630" s="2">
        <v>10.918314477</v>
      </c>
      <c r="E1630" s="4">
        <v>40202366</v>
      </c>
      <c r="F1630" s="4">
        <v>45129777</v>
      </c>
    </row>
    <row r="1631">
      <c r="A1631" s="0" t="s">
        <v>296</v>
      </c>
      <c r="B1631" s="3">
        <v>42824</v>
      </c>
      <c r="C1631" s="3">
        <v>42826</v>
      </c>
      <c r="D1631" s="2">
        <v>10.4152195169</v>
      </c>
      <c r="E1631" s="4">
        <v>45129780</v>
      </c>
      <c r="F1631" s="4">
        <v>50376615</v>
      </c>
    </row>
    <row r="1632">
      <c r="A1632" s="0" t="s">
        <v>296</v>
      </c>
      <c r="B1632" s="3">
        <v>42733</v>
      </c>
      <c r="C1632" s="3">
        <v>42736</v>
      </c>
      <c r="D1632" s="2">
        <v>8.1515371036</v>
      </c>
      <c r="E1632" s="4">
        <v>50376605</v>
      </c>
      <c r="F1632" s="4">
        <v>54847521</v>
      </c>
    </row>
    <row r="1633">
      <c r="A1633" s="0" t="s">
        <v>296</v>
      </c>
      <c r="B1633" s="3">
        <v>42642</v>
      </c>
      <c r="C1633" s="3">
        <v>42644</v>
      </c>
      <c r="D1633" s="2">
        <v>7.3572486889</v>
      </c>
      <c r="E1633" s="4">
        <v>54847528</v>
      </c>
      <c r="F1633" s="4">
        <v>59203259</v>
      </c>
    </row>
    <row r="1634">
      <c r="A1634" s="0" t="s">
        <v>296</v>
      </c>
      <c r="B1634" s="3">
        <v>42550</v>
      </c>
      <c r="C1634" s="3">
        <v>42552</v>
      </c>
      <c r="D1634" s="2">
        <v>12.0303027908</v>
      </c>
      <c r="E1634" s="4">
        <v>59203257</v>
      </c>
      <c r="F1634" s="4">
        <v>67299603</v>
      </c>
    </row>
    <row r="1635">
      <c r="A1635" s="0" t="s">
        <v>296</v>
      </c>
      <c r="B1635" s="3">
        <v>42459</v>
      </c>
      <c r="C1635" s="3">
        <v>42461</v>
      </c>
      <c r="D1635" s="2">
        <v>8.3403898347</v>
      </c>
      <c r="E1635" s="4">
        <v>67299605</v>
      </c>
      <c r="F1635" s="4">
        <v>73423403</v>
      </c>
    </row>
    <row r="1636">
      <c r="A1636" s="0" t="s">
        <v>296</v>
      </c>
      <c r="B1636" s="3">
        <v>42367</v>
      </c>
      <c r="C1636" s="3">
        <v>42370</v>
      </c>
      <c r="D1636" s="2">
        <v>4.2677442788</v>
      </c>
      <c r="E1636" s="4">
        <v>73423391</v>
      </c>
      <c r="F1636" s="4">
        <v>76696606</v>
      </c>
    </row>
    <row r="1637">
      <c r="A1637" s="0" t="s">
        <v>296</v>
      </c>
      <c r="B1637" s="3">
        <v>42276</v>
      </c>
      <c r="C1637" s="3">
        <v>42278</v>
      </c>
      <c r="D1637" s="2">
        <v>7.4798316461</v>
      </c>
      <c r="E1637" s="4">
        <v>76696617</v>
      </c>
      <c r="F1637" s="4">
        <v>82897187</v>
      </c>
    </row>
    <row r="1638">
      <c r="A1638" s="0" t="s">
        <v>296</v>
      </c>
      <c r="B1638" s="3">
        <v>42146</v>
      </c>
      <c r="C1638" s="3">
        <v>42186</v>
      </c>
      <c r="D1638" s="2">
        <v>24.5239902229</v>
      </c>
      <c r="E1638" s="4">
        <v>82897187</v>
      </c>
      <c r="F1638" s="4">
        <v>109832498</v>
      </c>
    </row>
    <row r="1639">
      <c r="A1639" s="0" t="s">
        <v>296</v>
      </c>
      <c r="B1639" s="3">
        <v>42055</v>
      </c>
      <c r="C1639" s="3">
        <v>42095</v>
      </c>
      <c r="D1639" s="2">
        <v>15.0975858242</v>
      </c>
      <c r="E1639" s="4">
        <v>109832498</v>
      </c>
      <c r="F1639" s="4">
        <v>129363221</v>
      </c>
    </row>
    <row r="1640">
      <c r="A1640" s="0" t="s">
        <v>296</v>
      </c>
      <c r="B1640" s="3">
        <v>41964</v>
      </c>
      <c r="C1640" s="3">
        <v>42005</v>
      </c>
      <c r="D1640" s="2">
        <v>16.0448994112</v>
      </c>
      <c r="E1640" s="4">
        <v>129363221</v>
      </c>
      <c r="F1640" s="4">
        <v>154086196</v>
      </c>
    </row>
    <row r="1641">
      <c r="A1641" s="0" t="s">
        <v>296</v>
      </c>
      <c r="B1641" s="3">
        <v>41873</v>
      </c>
      <c r="C1641" s="3">
        <v>41913</v>
      </c>
      <c r="D1641" s="2">
        <v>9.8463650019</v>
      </c>
      <c r="E1641" s="4">
        <v>154086196</v>
      </c>
      <c r="F1641" s="4">
        <v>170915123</v>
      </c>
    </row>
    <row r="1642">
      <c r="A1642" s="0" t="s">
        <v>296</v>
      </c>
      <c r="B1642" s="3">
        <v>41782</v>
      </c>
      <c r="C1642" s="3">
        <v>41821</v>
      </c>
      <c r="D1642" s="2">
        <v>14.1855865667</v>
      </c>
      <c r="E1642" s="4">
        <v>170915123</v>
      </c>
      <c r="F1642" s="4">
        <v>199168317</v>
      </c>
    </row>
    <row r="1643">
      <c r="A1643" s="0" t="s">
        <v>310</v>
      </c>
      <c r="B1643" s="3">
        <v>45377</v>
      </c>
      <c r="C1643" s="3">
        <v>45383</v>
      </c>
      <c r="D1643" s="2">
        <v>7.2006298434</v>
      </c>
      <c r="E1643" s="4">
        <v>2225212</v>
      </c>
      <c r="F1643" s="4">
        <v>2397874</v>
      </c>
    </row>
    <row r="1644">
      <c r="A1644" s="0" t="s">
        <v>310</v>
      </c>
      <c r="B1644" s="3">
        <v>45288</v>
      </c>
      <c r="C1644" s="3">
        <v>45292</v>
      </c>
      <c r="D1644" s="2">
        <v>11.2510585595</v>
      </c>
      <c r="E1644" s="4">
        <v>2397881</v>
      </c>
      <c r="F1644" s="4">
        <v>2701870</v>
      </c>
    </row>
    <row r="1645">
      <c r="A1645" s="0" t="s">
        <v>310</v>
      </c>
      <c r="B1645" s="3">
        <v>45197</v>
      </c>
      <c r="C1645" s="3">
        <v>45200</v>
      </c>
      <c r="D1645" s="2">
        <v>6.052620626</v>
      </c>
      <c r="E1645" s="4">
        <v>2701874</v>
      </c>
      <c r="F1645" s="4">
        <v>2875944</v>
      </c>
    </row>
    <row r="1646">
      <c r="A1646" s="0" t="s">
        <v>310</v>
      </c>
      <c r="B1646" s="3">
        <v>45106</v>
      </c>
      <c r="C1646" s="3">
        <v>45108</v>
      </c>
      <c r="D1646" s="2">
        <v>5.6407030184</v>
      </c>
      <c r="E1646" s="4">
        <v>2875944</v>
      </c>
      <c r="F1646" s="4">
        <v>3047865</v>
      </c>
    </row>
    <row r="1647">
      <c r="A1647" s="0" t="s">
        <v>310</v>
      </c>
      <c r="B1647" s="3">
        <v>45015</v>
      </c>
      <c r="C1647" s="3">
        <v>45017</v>
      </c>
      <c r="D1647" s="2">
        <v>7.2450146285</v>
      </c>
      <c r="E1647" s="4">
        <v>3047862</v>
      </c>
      <c r="F1647" s="4">
        <v>3285928</v>
      </c>
    </row>
    <row r="1648">
      <c r="A1648" s="0" t="s">
        <v>310</v>
      </c>
      <c r="B1648" s="3">
        <v>44924</v>
      </c>
      <c r="C1648" s="3">
        <v>44927</v>
      </c>
      <c r="D1648" s="2">
        <v>4.9211177644</v>
      </c>
      <c r="E1648" s="4">
        <v>3285929</v>
      </c>
      <c r="F1648" s="4">
        <v>3456003</v>
      </c>
    </row>
    <row r="1649">
      <c r="A1649" s="0" t="s">
        <v>310</v>
      </c>
      <c r="B1649" s="3">
        <v>44833</v>
      </c>
      <c r="C1649" s="3">
        <v>44835</v>
      </c>
      <c r="D1649" s="2">
        <v>4.6350818111</v>
      </c>
      <c r="E1649" s="4">
        <v>3455997</v>
      </c>
      <c r="F1649" s="4">
        <v>3623971</v>
      </c>
    </row>
    <row r="1650">
      <c r="A1650" s="0" t="s">
        <v>310</v>
      </c>
      <c r="B1650" s="3">
        <v>44741</v>
      </c>
      <c r="C1650" s="3">
        <v>44743</v>
      </c>
      <c r="D1650" s="2">
        <v>7.2271850134</v>
      </c>
      <c r="E1650" s="4">
        <v>3623965</v>
      </c>
      <c r="F1650" s="4">
        <v>3906279</v>
      </c>
    </row>
    <row r="1651">
      <c r="A1651" s="0" t="s">
        <v>310</v>
      </c>
      <c r="B1651" s="3">
        <v>44650</v>
      </c>
      <c r="C1651" s="3">
        <v>44652</v>
      </c>
      <c r="D1651" s="2">
        <v>5.8103693347</v>
      </c>
      <c r="E1651" s="4">
        <v>3906287</v>
      </c>
      <c r="F1651" s="4">
        <v>4147258</v>
      </c>
    </row>
    <row r="1652">
      <c r="A1652" s="0" t="s">
        <v>310</v>
      </c>
      <c r="B1652" s="3">
        <v>44559</v>
      </c>
      <c r="C1652" s="3">
        <v>44562</v>
      </c>
      <c r="D1652" s="2">
        <v>18.2428610829</v>
      </c>
      <c r="E1652" s="4">
        <v>4147256</v>
      </c>
      <c r="F1652" s="4">
        <v>5072653</v>
      </c>
    </row>
    <row r="1653">
      <c r="A1653" s="0" t="s">
        <v>310</v>
      </c>
      <c r="B1653" s="3">
        <v>44468</v>
      </c>
      <c r="C1653" s="3">
        <v>44470</v>
      </c>
      <c r="D1653" s="2">
        <v>10.9871104417</v>
      </c>
      <c r="E1653" s="4">
        <v>5072655</v>
      </c>
      <c r="F1653" s="4">
        <v>5698787</v>
      </c>
    </row>
    <row r="1654">
      <c r="A1654" s="0" t="s">
        <v>310</v>
      </c>
      <c r="B1654" s="3">
        <v>44376</v>
      </c>
      <c r="C1654" s="3">
        <v>44378</v>
      </c>
      <c r="D1654" s="2">
        <v>11.1151983431</v>
      </c>
      <c r="E1654" s="4">
        <v>5698786</v>
      </c>
      <c r="F1654" s="4">
        <v>6411429</v>
      </c>
    </row>
    <row r="1655">
      <c r="A1655" s="0" t="s">
        <v>310</v>
      </c>
      <c r="B1655" s="3">
        <v>44285</v>
      </c>
      <c r="C1655" s="3">
        <v>44287</v>
      </c>
      <c r="D1655" s="2">
        <v>6.7683064947</v>
      </c>
      <c r="E1655" s="4">
        <v>6411427</v>
      </c>
      <c r="F1655" s="4">
        <v>6876875</v>
      </c>
    </row>
    <row r="1656">
      <c r="A1656" s="0" t="s">
        <v>310</v>
      </c>
      <c r="B1656" s="3">
        <v>44194</v>
      </c>
      <c r="C1656" s="3">
        <v>44197</v>
      </c>
      <c r="D1656" s="2">
        <v>28.8358143063</v>
      </c>
      <c r="E1656" s="4">
        <v>6876877</v>
      </c>
      <c r="F1656" s="4">
        <v>9663396</v>
      </c>
    </row>
    <row r="1657">
      <c r="A1657" s="0" t="s">
        <v>310</v>
      </c>
      <c r="B1657" s="3">
        <v>44103</v>
      </c>
      <c r="C1657" s="3">
        <v>44105</v>
      </c>
      <c r="D1657" s="2">
        <v>3.8353218532</v>
      </c>
      <c r="E1657" s="4">
        <v>9663401</v>
      </c>
      <c r="F1657" s="4">
        <v>10048805</v>
      </c>
    </row>
    <row r="1658">
      <c r="A1658" s="0" t="s">
        <v>310</v>
      </c>
      <c r="B1658" s="3">
        <v>44011</v>
      </c>
      <c r="C1658" s="3">
        <v>44013</v>
      </c>
      <c r="D1658" s="2">
        <v>12.9978471176</v>
      </c>
      <c r="E1658" s="4">
        <v>10048800</v>
      </c>
      <c r="F1658" s="4">
        <v>11550059</v>
      </c>
    </row>
    <row r="1659">
      <c r="A1659" s="0" t="s">
        <v>310</v>
      </c>
      <c r="B1659" s="3">
        <v>43920</v>
      </c>
      <c r="C1659" s="3">
        <v>43922</v>
      </c>
      <c r="D1659" s="2">
        <v>2.4868648567</v>
      </c>
      <c r="E1659" s="4">
        <v>11550072</v>
      </c>
      <c r="F1659" s="4">
        <v>11844632</v>
      </c>
    </row>
    <row r="1660">
      <c r="A1660" s="0" t="s">
        <v>310</v>
      </c>
      <c r="B1660" s="3">
        <v>43826</v>
      </c>
      <c r="C1660" s="3">
        <v>43831</v>
      </c>
      <c r="D1660" s="2">
        <v>5.0917881754</v>
      </c>
      <c r="E1660" s="4">
        <v>11844616</v>
      </c>
      <c r="F1660" s="4">
        <v>12480075</v>
      </c>
    </row>
    <row r="1661">
      <c r="A1661" s="0" t="s">
        <v>310</v>
      </c>
      <c r="B1661" s="3">
        <v>43735</v>
      </c>
      <c r="C1661" s="3">
        <v>43739</v>
      </c>
      <c r="D1661" s="2">
        <v>12.8620561195</v>
      </c>
      <c r="E1661" s="4">
        <v>12480081</v>
      </c>
      <c r="F1661" s="4">
        <v>14322212</v>
      </c>
    </row>
    <row r="1662">
      <c r="A1662" s="0" t="s">
        <v>310</v>
      </c>
      <c r="B1662" s="3">
        <v>43643</v>
      </c>
      <c r="C1662" s="3">
        <v>43647</v>
      </c>
      <c r="D1662" s="2">
        <v>3.0968485556</v>
      </c>
      <c r="E1662" s="4">
        <v>14322216</v>
      </c>
      <c r="F1662" s="4">
        <v>14779928</v>
      </c>
    </row>
    <row r="1663">
      <c r="A1663" s="0" t="s">
        <v>310</v>
      </c>
      <c r="B1663" s="3">
        <v>43552</v>
      </c>
      <c r="C1663" s="3">
        <v>43556</v>
      </c>
      <c r="D1663" s="2">
        <v>14.682881433</v>
      </c>
      <c r="E1663" s="4">
        <v>14779923</v>
      </c>
      <c r="F1663" s="4">
        <v>17323514</v>
      </c>
    </row>
    <row r="1664">
      <c r="A1664" s="0" t="s">
        <v>310</v>
      </c>
      <c r="B1664" s="3">
        <v>43461</v>
      </c>
      <c r="C1664" s="3">
        <v>43466</v>
      </c>
      <c r="D1664" s="2">
        <v>3.1113966344</v>
      </c>
      <c r="E1664" s="4">
        <v>17323504</v>
      </c>
      <c r="F1664" s="4">
        <v>17879816</v>
      </c>
    </row>
    <row r="1665">
      <c r="A1665" s="0" t="s">
        <v>310</v>
      </c>
      <c r="B1665" s="3">
        <v>43370</v>
      </c>
      <c r="C1665" s="3">
        <v>43374</v>
      </c>
      <c r="D1665" s="2">
        <v>1.9966170412</v>
      </c>
      <c r="E1665" s="4">
        <v>17879845</v>
      </c>
      <c r="F1665" s="4">
        <v>18244110</v>
      </c>
    </row>
    <row r="1666">
      <c r="A1666" s="0" t="s">
        <v>310</v>
      </c>
      <c r="B1666" s="3">
        <v>43279</v>
      </c>
      <c r="C1666" s="3">
        <v>43282</v>
      </c>
      <c r="D1666" s="2">
        <v>13.5934392637</v>
      </c>
      <c r="E1666" s="4">
        <v>18244086</v>
      </c>
      <c r="F1666" s="4">
        <v>21114237</v>
      </c>
    </row>
    <row r="1667">
      <c r="A1667" s="0" t="s">
        <v>310</v>
      </c>
      <c r="B1667" s="3">
        <v>43186</v>
      </c>
      <c r="C1667" s="3">
        <v>43191</v>
      </c>
      <c r="D1667" s="2">
        <v>3.7275604916</v>
      </c>
      <c r="E1667" s="4">
        <v>21114250</v>
      </c>
      <c r="F1667" s="4">
        <v>21931770</v>
      </c>
    </row>
    <row r="1668">
      <c r="A1668" s="0" t="s">
        <v>310</v>
      </c>
      <c r="B1668" s="3">
        <v>43097</v>
      </c>
      <c r="C1668" s="3">
        <v>43101</v>
      </c>
      <c r="D1668" s="2">
        <v>7.2333722554</v>
      </c>
      <c r="E1668" s="4">
        <v>21931760</v>
      </c>
      <c r="F1668" s="4">
        <v>23641864</v>
      </c>
    </row>
    <row r="1669">
      <c r="A1669" s="0" t="s">
        <v>310</v>
      </c>
      <c r="B1669" s="3">
        <v>43006</v>
      </c>
      <c r="C1669" s="3">
        <v>43009</v>
      </c>
      <c r="D1669" s="2">
        <v>2.5823691553</v>
      </c>
      <c r="E1669" s="4">
        <v>23641863</v>
      </c>
      <c r="F1669" s="4">
        <v>24268567</v>
      </c>
    </row>
    <row r="1670">
      <c r="A1670" s="0" t="s">
        <v>310</v>
      </c>
      <c r="B1670" s="3">
        <v>42915</v>
      </c>
      <c r="C1670" s="3">
        <v>42917</v>
      </c>
      <c r="D1670" s="2">
        <v>1.7088960071</v>
      </c>
      <c r="E1670" s="4">
        <v>24268567</v>
      </c>
      <c r="F1670" s="4">
        <v>24690502</v>
      </c>
    </row>
    <row r="1671">
      <c r="A1671" s="0" t="s">
        <v>310</v>
      </c>
      <c r="B1671" s="3">
        <v>42824</v>
      </c>
      <c r="C1671" s="3">
        <v>42826</v>
      </c>
      <c r="D1671" s="2">
        <v>7.2514740767</v>
      </c>
      <c r="E1671" s="4">
        <v>24690497</v>
      </c>
      <c r="F1671" s="4">
        <v>26620905</v>
      </c>
    </row>
    <row r="1672">
      <c r="A1672" s="0" t="s">
        <v>310</v>
      </c>
      <c r="B1672" s="3">
        <v>42733</v>
      </c>
      <c r="C1672" s="3">
        <v>42736</v>
      </c>
      <c r="D1672" s="2">
        <v>3.3080426713</v>
      </c>
      <c r="E1672" s="4">
        <v>26620899</v>
      </c>
      <c r="F1672" s="4">
        <v>27531658</v>
      </c>
    </row>
    <row r="1673">
      <c r="A1673" s="0" t="s">
        <v>310</v>
      </c>
      <c r="B1673" s="3">
        <v>42642</v>
      </c>
      <c r="C1673" s="3">
        <v>42644</v>
      </c>
      <c r="D1673" s="2">
        <v>8.0812234966</v>
      </c>
      <c r="E1673" s="4">
        <v>27531670</v>
      </c>
      <c r="F1673" s="4">
        <v>29952172</v>
      </c>
    </row>
    <row r="1674">
      <c r="A1674" s="0" t="s">
        <v>310</v>
      </c>
      <c r="B1674" s="3">
        <v>42550</v>
      </c>
      <c r="C1674" s="3">
        <v>42552</v>
      </c>
      <c r="D1674" s="2">
        <v>9.045386631</v>
      </c>
      <c r="E1674" s="4">
        <v>29952171</v>
      </c>
      <c r="F1674" s="4">
        <v>32930898</v>
      </c>
    </row>
    <row r="1675">
      <c r="A1675" s="0" t="s">
        <v>310</v>
      </c>
      <c r="B1675" s="3">
        <v>42459</v>
      </c>
      <c r="C1675" s="3">
        <v>42461</v>
      </c>
      <c r="D1675" s="2">
        <v>2.8551327167</v>
      </c>
      <c r="E1675" s="4">
        <v>32930885</v>
      </c>
      <c r="F1675" s="4">
        <v>33898739</v>
      </c>
    </row>
    <row r="1676">
      <c r="A1676" s="0" t="s">
        <v>310</v>
      </c>
      <c r="B1676" s="3">
        <v>42367</v>
      </c>
      <c r="C1676" s="3">
        <v>42370</v>
      </c>
      <c r="D1676" s="2">
        <v>8.3551787541</v>
      </c>
      <c r="E1676" s="4">
        <v>33898754</v>
      </c>
      <c r="F1676" s="4">
        <v>36989274</v>
      </c>
    </row>
    <row r="1677">
      <c r="A1677" s="0" t="s">
        <v>310</v>
      </c>
      <c r="B1677" s="3">
        <v>42276</v>
      </c>
      <c r="C1677" s="3">
        <v>42278</v>
      </c>
      <c r="D1677" s="2">
        <v>4.9305027147</v>
      </c>
      <c r="E1677" s="4">
        <v>36989274</v>
      </c>
      <c r="F1677" s="4">
        <v>38907615</v>
      </c>
    </row>
    <row r="1678">
      <c r="A1678" s="0" t="s">
        <v>310</v>
      </c>
      <c r="B1678" s="3">
        <v>42146</v>
      </c>
      <c r="C1678" s="3">
        <v>42186</v>
      </c>
      <c r="D1678" s="2">
        <v>21.2838478818</v>
      </c>
      <c r="E1678" s="4">
        <v>38907615</v>
      </c>
      <c r="F1678" s="4">
        <v>49427740</v>
      </c>
    </row>
    <row r="1679">
      <c r="A1679" s="0" t="s">
        <v>310</v>
      </c>
      <c r="B1679" s="3">
        <v>42055</v>
      </c>
      <c r="C1679" s="3">
        <v>42095</v>
      </c>
      <c r="D1679" s="2">
        <v>19.0045445587</v>
      </c>
      <c r="E1679" s="4">
        <v>49427740</v>
      </c>
      <c r="F1679" s="4">
        <v>61025325</v>
      </c>
    </row>
    <row r="1680">
      <c r="A1680" s="0" t="s">
        <v>310</v>
      </c>
      <c r="B1680" s="3">
        <v>41964</v>
      </c>
      <c r="C1680" s="3">
        <v>42005</v>
      </c>
      <c r="D1680" s="2">
        <v>25.1760493148</v>
      </c>
      <c r="E1680" s="4">
        <v>61025325</v>
      </c>
      <c r="F1680" s="4">
        <v>81558544</v>
      </c>
    </row>
    <row r="1681">
      <c r="A1681" s="0" t="s">
        <v>310</v>
      </c>
      <c r="B1681" s="3">
        <v>41873</v>
      </c>
      <c r="C1681" s="3">
        <v>41913</v>
      </c>
      <c r="D1681" s="2">
        <v>6.2146504017</v>
      </c>
      <c r="E1681" s="4">
        <v>81558544</v>
      </c>
      <c r="F1681" s="4">
        <v>86962990</v>
      </c>
    </row>
    <row r="1682">
      <c r="A1682" s="0" t="s">
        <v>310</v>
      </c>
      <c r="B1682" s="3">
        <v>41782</v>
      </c>
      <c r="C1682" s="3">
        <v>41821</v>
      </c>
      <c r="D1682" s="2">
        <v>8.0861941971</v>
      </c>
      <c r="E1682" s="4">
        <v>86962990</v>
      </c>
      <c r="F1682" s="4">
        <v>94613632</v>
      </c>
    </row>
    <row r="1683">
      <c r="A1683" s="0" t="s">
        <v>318</v>
      </c>
      <c r="B1683" s="3">
        <v>45377</v>
      </c>
      <c r="C1683" s="3">
        <v>45383</v>
      </c>
      <c r="D1683" s="2">
        <v>22.3195609661</v>
      </c>
      <c r="E1683" s="4">
        <v>383809</v>
      </c>
      <c r="F1683" s="4">
        <v>494087</v>
      </c>
    </row>
    <row r="1684">
      <c r="A1684" s="0" t="s">
        <v>318</v>
      </c>
      <c r="B1684" s="3">
        <v>45288</v>
      </c>
      <c r="C1684" s="3">
        <v>45292</v>
      </c>
      <c r="D1684" s="2">
        <v>22.8790001277</v>
      </c>
      <c r="E1684" s="4">
        <v>494088</v>
      </c>
      <c r="F1684" s="4">
        <v>640666</v>
      </c>
    </row>
    <row r="1685">
      <c r="A1685" s="0" t="s">
        <v>318</v>
      </c>
      <c r="B1685" s="3">
        <v>45197</v>
      </c>
      <c r="C1685" s="3">
        <v>45200</v>
      </c>
      <c r="D1685" s="2">
        <v>20.6281979381</v>
      </c>
      <c r="E1685" s="4">
        <v>640663</v>
      </c>
      <c r="F1685" s="4">
        <v>807167</v>
      </c>
    </row>
    <row r="1686">
      <c r="A1686" s="0" t="s">
        <v>318</v>
      </c>
      <c r="B1686" s="3">
        <v>45106</v>
      </c>
      <c r="C1686" s="3">
        <v>45108</v>
      </c>
      <c r="D1686" s="2">
        <v>17.4222545517</v>
      </c>
      <c r="E1686" s="4">
        <v>807166</v>
      </c>
      <c r="F1686" s="4">
        <v>977462</v>
      </c>
    </row>
    <row r="1687">
      <c r="A1687" s="0" t="s">
        <v>318</v>
      </c>
      <c r="B1687" s="3">
        <v>45015</v>
      </c>
      <c r="C1687" s="3">
        <v>45017</v>
      </c>
      <c r="D1687" s="2">
        <v>20.7554767126</v>
      </c>
      <c r="E1687" s="4">
        <v>977467</v>
      </c>
      <c r="F1687" s="4">
        <v>1233482</v>
      </c>
    </row>
    <row r="1688">
      <c r="A1688" s="0" t="s">
        <v>318</v>
      </c>
      <c r="B1688" s="3">
        <v>44924</v>
      </c>
      <c r="C1688" s="3">
        <v>44927</v>
      </c>
      <c r="D1688" s="2">
        <v>13.9243013918</v>
      </c>
      <c r="E1688" s="4">
        <v>1233482</v>
      </c>
      <c r="F1688" s="4">
        <v>1433020</v>
      </c>
    </row>
    <row r="1689">
      <c r="A1689" s="0" t="s">
        <v>318</v>
      </c>
      <c r="B1689" s="3">
        <v>44833</v>
      </c>
      <c r="C1689" s="3">
        <v>44835</v>
      </c>
      <c r="D1689" s="2">
        <v>13.9209154563</v>
      </c>
      <c r="E1689" s="4">
        <v>1433017</v>
      </c>
      <c r="F1689" s="4">
        <v>1664768</v>
      </c>
    </row>
    <row r="1690">
      <c r="A1690" s="0" t="s">
        <v>318</v>
      </c>
      <c r="B1690" s="3">
        <v>44741</v>
      </c>
      <c r="C1690" s="3">
        <v>44743</v>
      </c>
      <c r="D1690" s="2">
        <v>17.8936259946</v>
      </c>
      <c r="E1690" s="4">
        <v>1664770</v>
      </c>
      <c r="F1690" s="4">
        <v>2027577</v>
      </c>
    </row>
    <row r="1691">
      <c r="A1691" s="0" t="s">
        <v>318</v>
      </c>
      <c r="B1691" s="3">
        <v>44650</v>
      </c>
      <c r="C1691" s="3">
        <v>44652</v>
      </c>
      <c r="D1691" s="2">
        <v>10.4495044185</v>
      </c>
      <c r="E1691" s="4">
        <v>2027571</v>
      </c>
      <c r="F1691" s="4">
        <v>2264165</v>
      </c>
    </row>
    <row r="1692">
      <c r="A1692" s="0" t="s">
        <v>318</v>
      </c>
      <c r="B1692" s="3">
        <v>44559</v>
      </c>
      <c r="C1692" s="3">
        <v>44562</v>
      </c>
      <c r="D1692" s="2">
        <v>9.4986195534</v>
      </c>
      <c r="E1692" s="4">
        <v>2264169</v>
      </c>
      <c r="F1692" s="4">
        <v>2501806</v>
      </c>
    </row>
    <row r="1693">
      <c r="A1693" s="0" t="s">
        <v>318</v>
      </c>
      <c r="B1693" s="3">
        <v>44468</v>
      </c>
      <c r="C1693" s="3">
        <v>44470</v>
      </c>
      <c r="D1693" s="2">
        <v>8.5961429264</v>
      </c>
      <c r="E1693" s="4">
        <v>2501804</v>
      </c>
      <c r="F1693" s="4">
        <v>2737088</v>
      </c>
    </row>
    <row r="1694">
      <c r="A1694" s="0" t="s">
        <v>318</v>
      </c>
      <c r="B1694" s="3">
        <v>44376</v>
      </c>
      <c r="C1694" s="3">
        <v>44378</v>
      </c>
      <c r="D1694" s="2">
        <v>17.4220882526</v>
      </c>
      <c r="E1694" s="4">
        <v>2737092</v>
      </c>
      <c r="F1694" s="4">
        <v>3314557</v>
      </c>
    </row>
    <row r="1695">
      <c r="A1695" s="0" t="s">
        <v>318</v>
      </c>
      <c r="B1695" s="3">
        <v>44285</v>
      </c>
      <c r="C1695" s="3">
        <v>44287</v>
      </c>
      <c r="D1695" s="2">
        <v>18.7759483322</v>
      </c>
      <c r="E1695" s="4">
        <v>3314557</v>
      </c>
      <c r="F1695" s="4">
        <v>4080758</v>
      </c>
    </row>
    <row r="1696">
      <c r="A1696" s="0" t="s">
        <v>318</v>
      </c>
      <c r="B1696" s="3">
        <v>44194</v>
      </c>
      <c r="C1696" s="3">
        <v>44197</v>
      </c>
      <c r="D1696" s="2">
        <v>16.1227025121</v>
      </c>
      <c r="E1696" s="4">
        <v>4080758</v>
      </c>
      <c r="F1696" s="4">
        <v>4865152</v>
      </c>
    </row>
    <row r="1697">
      <c r="A1697" s="0" t="s">
        <v>318</v>
      </c>
      <c r="B1697" s="3">
        <v>44103</v>
      </c>
      <c r="C1697" s="3">
        <v>44105</v>
      </c>
      <c r="D1697" s="2">
        <v>11.1151989757</v>
      </c>
      <c r="E1697" s="4">
        <v>4865146</v>
      </c>
      <c r="F1697" s="4">
        <v>5473541</v>
      </c>
    </row>
    <row r="1698">
      <c r="A1698" s="0" t="s">
        <v>318</v>
      </c>
      <c r="B1698" s="3">
        <v>44011</v>
      </c>
      <c r="C1698" s="3">
        <v>44013</v>
      </c>
      <c r="D1698" s="2">
        <v>13.3616401881</v>
      </c>
      <c r="E1698" s="4">
        <v>5473543</v>
      </c>
      <c r="F1698" s="4">
        <v>6317690</v>
      </c>
    </row>
    <row r="1699">
      <c r="A1699" s="0" t="s">
        <v>318</v>
      </c>
      <c r="B1699" s="3">
        <v>43920</v>
      </c>
      <c r="C1699" s="3">
        <v>43922</v>
      </c>
      <c r="D1699" s="2">
        <v>9.227809854</v>
      </c>
      <c r="E1699" s="4">
        <v>6317690</v>
      </c>
      <c r="F1699" s="4">
        <v>6959940</v>
      </c>
    </row>
    <row r="1700">
      <c r="A1700" s="0" t="s">
        <v>318</v>
      </c>
      <c r="B1700" s="3">
        <v>43826</v>
      </c>
      <c r="C1700" s="3">
        <v>43831</v>
      </c>
      <c r="D1700" s="2">
        <v>10.0478296698</v>
      </c>
      <c r="E1700" s="4">
        <v>6959943</v>
      </c>
      <c r="F1700" s="4">
        <v>7737382</v>
      </c>
    </row>
    <row r="1701">
      <c r="A1701" s="0" t="s">
        <v>318</v>
      </c>
      <c r="B1701" s="3">
        <v>43735</v>
      </c>
      <c r="C1701" s="3">
        <v>43739</v>
      </c>
      <c r="D1701" s="2">
        <v>7.5985350763</v>
      </c>
      <c r="E1701" s="4">
        <v>7737379</v>
      </c>
      <c r="F1701" s="4">
        <v>8373654</v>
      </c>
    </row>
    <row r="1702">
      <c r="A1702" s="0" t="s">
        <v>318</v>
      </c>
      <c r="B1702" s="3">
        <v>43643</v>
      </c>
      <c r="C1702" s="3">
        <v>43647</v>
      </c>
      <c r="D1702" s="2">
        <v>10.4331790447</v>
      </c>
      <c r="E1702" s="4">
        <v>8373654</v>
      </c>
      <c r="F1702" s="4">
        <v>9349058</v>
      </c>
    </row>
    <row r="1703">
      <c r="A1703" s="0" t="s">
        <v>318</v>
      </c>
      <c r="B1703" s="3">
        <v>43552</v>
      </c>
      <c r="C1703" s="3">
        <v>43556</v>
      </c>
      <c r="D1703" s="2">
        <v>10.7556096353</v>
      </c>
      <c r="E1703" s="4">
        <v>9349063</v>
      </c>
      <c r="F1703" s="4">
        <v>10475799</v>
      </c>
    </row>
    <row r="1704">
      <c r="A1704" s="0" t="s">
        <v>318</v>
      </c>
      <c r="B1704" s="3">
        <v>43461</v>
      </c>
      <c r="C1704" s="3">
        <v>43466</v>
      </c>
      <c r="D1704" s="2">
        <v>9.1908390812</v>
      </c>
      <c r="E1704" s="4">
        <v>10475792</v>
      </c>
      <c r="F1704" s="4">
        <v>11536052</v>
      </c>
    </row>
    <row r="1705">
      <c r="A1705" s="0" t="s">
        <v>318</v>
      </c>
      <c r="B1705" s="3">
        <v>43370</v>
      </c>
      <c r="C1705" s="3">
        <v>43374</v>
      </c>
      <c r="D1705" s="2">
        <v>10.2998449718</v>
      </c>
      <c r="E1705" s="4">
        <v>11536058</v>
      </c>
      <c r="F1705" s="4">
        <v>12860689</v>
      </c>
    </row>
    <row r="1706">
      <c r="A1706" s="0" t="s">
        <v>318</v>
      </c>
      <c r="B1706" s="3">
        <v>43279</v>
      </c>
      <c r="C1706" s="3">
        <v>43282</v>
      </c>
      <c r="D1706" s="2">
        <v>7.2177048829</v>
      </c>
      <c r="E1706" s="4">
        <v>12860694</v>
      </c>
      <c r="F1706" s="4">
        <v>13861151</v>
      </c>
    </row>
    <row r="1707">
      <c r="A1707" s="0" t="s">
        <v>318</v>
      </c>
      <c r="B1707" s="3">
        <v>43186</v>
      </c>
      <c r="C1707" s="3">
        <v>43191</v>
      </c>
      <c r="D1707" s="2">
        <v>6.6300280598</v>
      </c>
      <c r="E1707" s="4">
        <v>13861143</v>
      </c>
      <c r="F1707" s="4">
        <v>14845397</v>
      </c>
    </row>
    <row r="1708">
      <c r="A1708" s="0" t="s">
        <v>318</v>
      </c>
      <c r="B1708" s="3">
        <v>43097</v>
      </c>
      <c r="C1708" s="3">
        <v>43101</v>
      </c>
      <c r="D1708" s="2">
        <v>10.5845609482</v>
      </c>
      <c r="E1708" s="4">
        <v>14845395</v>
      </c>
      <c r="F1708" s="4">
        <v>16602720</v>
      </c>
    </row>
    <row r="1709">
      <c r="A1709" s="0" t="s">
        <v>318</v>
      </c>
      <c r="B1709" s="3">
        <v>43006</v>
      </c>
      <c r="C1709" s="3">
        <v>43009</v>
      </c>
      <c r="D1709" s="2">
        <v>11.5699504151</v>
      </c>
      <c r="E1709" s="4">
        <v>16602725</v>
      </c>
      <c r="F1709" s="4">
        <v>18774981</v>
      </c>
    </row>
    <row r="1710">
      <c r="A1710" s="0" t="s">
        <v>318</v>
      </c>
      <c r="B1710" s="3">
        <v>42915</v>
      </c>
      <c r="C1710" s="3">
        <v>42917</v>
      </c>
      <c r="D1710" s="2">
        <v>10.0182978499</v>
      </c>
      <c r="E1710" s="4">
        <v>18774980</v>
      </c>
      <c r="F1710" s="4">
        <v>20865331</v>
      </c>
    </row>
    <row r="1711">
      <c r="A1711" s="0" t="s">
        <v>318</v>
      </c>
      <c r="B1711" s="3">
        <v>42824</v>
      </c>
      <c r="C1711" s="3">
        <v>42826</v>
      </c>
      <c r="D1711" s="2">
        <v>6.7502918586</v>
      </c>
      <c r="E1711" s="4">
        <v>20865329</v>
      </c>
      <c r="F1711" s="4">
        <v>22375758</v>
      </c>
    </row>
    <row r="1712">
      <c r="A1712" s="0" t="s">
        <v>318</v>
      </c>
      <c r="B1712" s="3">
        <v>42733</v>
      </c>
      <c r="C1712" s="3">
        <v>42736</v>
      </c>
      <c r="D1712" s="2">
        <v>11.601137124</v>
      </c>
      <c r="E1712" s="4">
        <v>22375758</v>
      </c>
      <c r="F1712" s="4">
        <v>25312269</v>
      </c>
    </row>
    <row r="1713">
      <c r="A1713" s="0" t="s">
        <v>318</v>
      </c>
      <c r="B1713" s="3">
        <v>42642</v>
      </c>
      <c r="C1713" s="3">
        <v>42644</v>
      </c>
      <c r="D1713" s="2">
        <v>15.533476502</v>
      </c>
      <c r="E1713" s="4">
        <v>25312274</v>
      </c>
      <c r="F1713" s="4">
        <v>29967226</v>
      </c>
    </row>
    <row r="1714">
      <c r="A1714" s="0" t="s">
        <v>318</v>
      </c>
      <c r="B1714" s="3">
        <v>42550</v>
      </c>
      <c r="C1714" s="3">
        <v>42552</v>
      </c>
      <c r="D1714" s="2">
        <v>18.8189420258</v>
      </c>
      <c r="E1714" s="4">
        <v>29967222</v>
      </c>
      <c r="F1714" s="4">
        <v>36914057</v>
      </c>
    </row>
    <row r="1715">
      <c r="A1715" s="0" t="s">
        <v>318</v>
      </c>
      <c r="B1715" s="3">
        <v>42459</v>
      </c>
      <c r="C1715" s="3">
        <v>42461</v>
      </c>
      <c r="D1715" s="2">
        <v>9.2678020518</v>
      </c>
      <c r="E1715" s="4">
        <v>36914059</v>
      </c>
      <c r="F1715" s="4">
        <v>40684630</v>
      </c>
    </row>
    <row r="1716">
      <c r="A1716" s="0" t="s">
        <v>318</v>
      </c>
      <c r="B1716" s="3">
        <v>42367</v>
      </c>
      <c r="C1716" s="3">
        <v>42370</v>
      </c>
      <c r="D1716" s="2">
        <v>7.8874450056</v>
      </c>
      <c r="E1716" s="4">
        <v>40684627</v>
      </c>
      <c r="F1716" s="4">
        <v>44168384</v>
      </c>
    </row>
    <row r="1717">
      <c r="A1717" s="0" t="s">
        <v>318</v>
      </c>
      <c r="B1717" s="3">
        <v>42276</v>
      </c>
      <c r="C1717" s="3">
        <v>42278</v>
      </c>
      <c r="D1717" s="2">
        <v>12.1608610568</v>
      </c>
      <c r="E1717" s="4">
        <v>44168387</v>
      </c>
      <c r="F1717" s="4">
        <v>50283265</v>
      </c>
    </row>
    <row r="1718">
      <c r="A1718" s="0" t="s">
        <v>318</v>
      </c>
      <c r="B1718" s="3">
        <v>42146</v>
      </c>
      <c r="C1718" s="3">
        <v>42186</v>
      </c>
      <c r="D1718" s="2">
        <v>18.056343041</v>
      </c>
      <c r="E1718" s="4">
        <v>50283265</v>
      </c>
      <c r="F1718" s="4">
        <v>61363218</v>
      </c>
    </row>
    <row r="1719">
      <c r="A1719" s="0" t="s">
        <v>318</v>
      </c>
      <c r="B1719" s="3">
        <v>42055</v>
      </c>
      <c r="C1719" s="3">
        <v>42095</v>
      </c>
      <c r="D1719" s="2">
        <v>17.6369925267</v>
      </c>
      <c r="E1719" s="4">
        <v>61363219</v>
      </c>
      <c r="F1719" s="4">
        <v>74503373</v>
      </c>
    </row>
    <row r="1720">
      <c r="A1720" s="0" t="s">
        <v>318</v>
      </c>
      <c r="B1720" s="3">
        <v>41964</v>
      </c>
      <c r="C1720" s="3">
        <v>42005</v>
      </c>
      <c r="D1720" s="2">
        <v>25.4161104173</v>
      </c>
      <c r="E1720" s="4">
        <v>74503373</v>
      </c>
      <c r="F1720" s="4">
        <v>99892045</v>
      </c>
    </row>
    <row r="1721">
      <c r="A1721" s="0" t="s">
        <v>318</v>
      </c>
      <c r="B1721" s="3">
        <v>41873</v>
      </c>
      <c r="C1721" s="3">
        <v>41913</v>
      </c>
      <c r="D1721" s="2">
        <v>20.3950788104</v>
      </c>
      <c r="E1721" s="4">
        <v>99892045</v>
      </c>
      <c r="F1721" s="4">
        <v>125484761</v>
      </c>
    </row>
    <row r="1722">
      <c r="A1722" s="0" t="s">
        <v>318</v>
      </c>
      <c r="B1722" s="3">
        <v>41782</v>
      </c>
      <c r="C1722" s="3">
        <v>41821</v>
      </c>
      <c r="D1722" s="2">
        <v>12.1117203952</v>
      </c>
      <c r="E1722" s="4">
        <v>125484760</v>
      </c>
      <c r="F1722" s="4">
        <v>142777582</v>
      </c>
    </row>
    <row r="1723">
      <c r="A1723" s="0" t="s">
        <v>306</v>
      </c>
      <c r="B1723" s="3">
        <v>45377</v>
      </c>
      <c r="C1723" s="3">
        <v>45383</v>
      </c>
      <c r="D1723" s="2">
        <v>1.5307090012</v>
      </c>
      <c r="E1723" s="4">
        <v>2909739</v>
      </c>
      <c r="F1723" s="4">
        <v>2954971</v>
      </c>
    </row>
    <row r="1724">
      <c r="A1724" s="0" t="s">
        <v>306</v>
      </c>
      <c r="B1724" s="3">
        <v>45288</v>
      </c>
      <c r="C1724" s="3">
        <v>45292</v>
      </c>
      <c r="D1724" s="2">
        <v>1.4856825011</v>
      </c>
      <c r="E1724" s="4">
        <v>2955000</v>
      </c>
      <c r="F1724" s="4">
        <v>2999564</v>
      </c>
    </row>
    <row r="1725">
      <c r="A1725" s="0" t="s">
        <v>306</v>
      </c>
      <c r="B1725" s="3">
        <v>45197</v>
      </c>
      <c r="C1725" s="3">
        <v>45200</v>
      </c>
      <c r="D1725" s="2">
        <v>1.4426109756</v>
      </c>
      <c r="E1725" s="4">
        <v>2999535</v>
      </c>
      <c r="F1725" s="4">
        <v>3043440</v>
      </c>
    </row>
    <row r="1726">
      <c r="A1726" s="0" t="s">
        <v>306</v>
      </c>
      <c r="B1726" s="3">
        <v>45106</v>
      </c>
      <c r="C1726" s="3">
        <v>45108</v>
      </c>
      <c r="D1726" s="2">
        <v>1.4013738322</v>
      </c>
      <c r="E1726" s="4">
        <v>3043429</v>
      </c>
      <c r="F1726" s="4">
        <v>3086685</v>
      </c>
    </row>
    <row r="1727">
      <c r="A1727" s="0" t="s">
        <v>306</v>
      </c>
      <c r="B1727" s="3">
        <v>45015</v>
      </c>
      <c r="C1727" s="3">
        <v>45017</v>
      </c>
      <c r="D1727" s="2">
        <v>1.3618604098</v>
      </c>
      <c r="E1727" s="4">
        <v>3086705</v>
      </c>
      <c r="F1727" s="4">
        <v>3129322</v>
      </c>
    </row>
    <row r="1728">
      <c r="A1728" s="0" t="s">
        <v>306</v>
      </c>
      <c r="B1728" s="3">
        <v>44924</v>
      </c>
      <c r="C1728" s="3">
        <v>44927</v>
      </c>
      <c r="D1728" s="2">
        <v>1.323971445</v>
      </c>
      <c r="E1728" s="4">
        <v>3129305</v>
      </c>
      <c r="F1728" s="4">
        <v>3171292</v>
      </c>
    </row>
    <row r="1729">
      <c r="A1729" s="0" t="s">
        <v>306</v>
      </c>
      <c r="B1729" s="3">
        <v>44833</v>
      </c>
      <c r="C1729" s="3">
        <v>44835</v>
      </c>
      <c r="D1729" s="2">
        <v>1.3174579962</v>
      </c>
      <c r="E1729" s="4">
        <v>3171350</v>
      </c>
      <c r="F1729" s="4">
        <v>3213689</v>
      </c>
    </row>
    <row r="1730">
      <c r="A1730" s="0" t="s">
        <v>306</v>
      </c>
      <c r="B1730" s="3">
        <v>44741</v>
      </c>
      <c r="C1730" s="3">
        <v>44743</v>
      </c>
      <c r="D1730" s="2">
        <v>1.2813563781</v>
      </c>
      <c r="E1730" s="4">
        <v>3213665</v>
      </c>
      <c r="F1730" s="4">
        <v>3255378</v>
      </c>
    </row>
    <row r="1731">
      <c r="A1731" s="0" t="s">
        <v>306</v>
      </c>
      <c r="B1731" s="3">
        <v>44650</v>
      </c>
      <c r="C1731" s="3">
        <v>44652</v>
      </c>
      <c r="D1731" s="2">
        <v>1.2466819013</v>
      </c>
      <c r="E1731" s="4">
        <v>3255334</v>
      </c>
      <c r="F1731" s="4">
        <v>3296430</v>
      </c>
    </row>
    <row r="1732">
      <c r="A1732" s="0" t="s">
        <v>306</v>
      </c>
      <c r="B1732" s="3">
        <v>44559</v>
      </c>
      <c r="C1732" s="3">
        <v>44562</v>
      </c>
      <c r="D1732" s="2">
        <v>8.3976891023</v>
      </c>
      <c r="E1732" s="4">
        <v>3296464</v>
      </c>
      <c r="F1732" s="4">
        <v>3598669</v>
      </c>
    </row>
    <row r="1733">
      <c r="A1733" s="0" t="s">
        <v>306</v>
      </c>
      <c r="B1733" s="3">
        <v>44468</v>
      </c>
      <c r="C1733" s="3">
        <v>44470</v>
      </c>
      <c r="D1733" s="2">
        <v>11.9618532211</v>
      </c>
      <c r="E1733" s="4">
        <v>3598664</v>
      </c>
      <c r="F1733" s="4">
        <v>4087619</v>
      </c>
    </row>
    <row r="1734">
      <c r="A1734" s="0" t="s">
        <v>306</v>
      </c>
      <c r="B1734" s="3">
        <v>44376</v>
      </c>
      <c r="C1734" s="3">
        <v>44378</v>
      </c>
      <c r="D1734" s="2">
        <v>5.6071396187</v>
      </c>
      <c r="E1734" s="4">
        <v>4087629</v>
      </c>
      <c r="F1734" s="4">
        <v>4330443</v>
      </c>
    </row>
    <row r="1735">
      <c r="A1735" s="0" t="s">
        <v>306</v>
      </c>
      <c r="B1735" s="3">
        <v>44285</v>
      </c>
      <c r="C1735" s="3">
        <v>44287</v>
      </c>
      <c r="D1735" s="2">
        <v>1.0599711697</v>
      </c>
      <c r="E1735" s="4">
        <v>4330424</v>
      </c>
      <c r="F1735" s="4">
        <v>4376817</v>
      </c>
    </row>
    <row r="1736">
      <c r="A1736" s="0" t="s">
        <v>306</v>
      </c>
      <c r="B1736" s="3">
        <v>44194</v>
      </c>
      <c r="C1736" s="3">
        <v>44197</v>
      </c>
      <c r="D1736" s="2">
        <v>1.0335135879</v>
      </c>
      <c r="E1736" s="4">
        <v>4376875</v>
      </c>
      <c r="F1736" s="4">
        <v>4422583</v>
      </c>
    </row>
    <row r="1737">
      <c r="A1737" s="0" t="s">
        <v>306</v>
      </c>
      <c r="B1737" s="3">
        <v>44103</v>
      </c>
      <c r="C1737" s="3">
        <v>44105</v>
      </c>
      <c r="D1737" s="2">
        <v>12.7905598799</v>
      </c>
      <c r="E1737" s="4">
        <v>4422539</v>
      </c>
      <c r="F1737" s="4">
        <v>5071170</v>
      </c>
    </row>
    <row r="1738">
      <c r="A1738" s="0" t="s">
        <v>306</v>
      </c>
      <c r="B1738" s="3">
        <v>44011</v>
      </c>
      <c r="C1738" s="3">
        <v>44013</v>
      </c>
      <c r="D1738" s="2">
        <v>4.313078665</v>
      </c>
      <c r="E1738" s="4">
        <v>5071159</v>
      </c>
      <c r="F1738" s="4">
        <v>5299741</v>
      </c>
    </row>
    <row r="1739">
      <c r="A1739" s="0" t="s">
        <v>306</v>
      </c>
      <c r="B1739" s="3">
        <v>43920</v>
      </c>
      <c r="C1739" s="3">
        <v>43922</v>
      </c>
      <c r="D1739" s="2">
        <v>2.3118307878</v>
      </c>
      <c r="E1739" s="4">
        <v>5299760</v>
      </c>
      <c r="F1739" s="4">
        <v>5425181</v>
      </c>
    </row>
    <row r="1740">
      <c r="A1740" s="0" t="s">
        <v>306</v>
      </c>
      <c r="B1740" s="3">
        <v>43826</v>
      </c>
      <c r="C1740" s="3">
        <v>43831</v>
      </c>
      <c r="D1740" s="2">
        <v>0.9021438608</v>
      </c>
      <c r="E1740" s="4">
        <v>5425127</v>
      </c>
      <c r="F1740" s="4">
        <v>5474515</v>
      </c>
    </row>
    <row r="1741">
      <c r="A1741" s="0" t="s">
        <v>306</v>
      </c>
      <c r="B1741" s="3">
        <v>43735</v>
      </c>
      <c r="C1741" s="3">
        <v>43739</v>
      </c>
      <c r="D1741" s="2">
        <v>0.8809815603</v>
      </c>
      <c r="E1741" s="4">
        <v>5474612</v>
      </c>
      <c r="F1741" s="4">
        <v>5523271</v>
      </c>
    </row>
    <row r="1742">
      <c r="A1742" s="0" t="s">
        <v>306</v>
      </c>
      <c r="B1742" s="3">
        <v>43643</v>
      </c>
      <c r="C1742" s="3">
        <v>43647</v>
      </c>
      <c r="D1742" s="2">
        <v>6.1411614526</v>
      </c>
      <c r="E1742" s="4">
        <v>5523220</v>
      </c>
      <c r="F1742" s="4">
        <v>5884603</v>
      </c>
    </row>
    <row r="1743">
      <c r="A1743" s="0" t="s">
        <v>306</v>
      </c>
      <c r="B1743" s="3">
        <v>43552</v>
      </c>
      <c r="C1743" s="3">
        <v>43556</v>
      </c>
      <c r="D1743" s="2">
        <v>5.2213873461</v>
      </c>
      <c r="E1743" s="4">
        <v>5884605</v>
      </c>
      <c r="F1743" s="4">
        <v>6208790</v>
      </c>
    </row>
    <row r="1744">
      <c r="A1744" s="0" t="s">
        <v>306</v>
      </c>
      <c r="B1744" s="3">
        <v>43461</v>
      </c>
      <c r="C1744" s="3">
        <v>43466</v>
      </c>
      <c r="D1744" s="2">
        <v>0.7120416176</v>
      </c>
      <c r="E1744" s="4">
        <v>6208760</v>
      </c>
      <c r="F1744" s="4">
        <v>6253286</v>
      </c>
    </row>
    <row r="1745">
      <c r="A1745" s="0" t="s">
        <v>306</v>
      </c>
      <c r="B1745" s="3">
        <v>43370</v>
      </c>
      <c r="C1745" s="3">
        <v>43374</v>
      </c>
      <c r="D1745" s="2">
        <v>0.6724051151</v>
      </c>
      <c r="E1745" s="4">
        <v>6253277</v>
      </c>
      <c r="F1745" s="4">
        <v>6295609</v>
      </c>
    </row>
    <row r="1746">
      <c r="A1746" s="0" t="s">
        <v>306</v>
      </c>
      <c r="B1746" s="3">
        <v>43279</v>
      </c>
      <c r="C1746" s="3">
        <v>43282</v>
      </c>
      <c r="D1746" s="2">
        <v>9.2243258583</v>
      </c>
      <c r="E1746" s="4">
        <v>6295647</v>
      </c>
      <c r="F1746" s="4">
        <v>6935390</v>
      </c>
    </row>
    <row r="1747">
      <c r="A1747" s="0" t="s">
        <v>306</v>
      </c>
      <c r="B1747" s="3">
        <v>43186</v>
      </c>
      <c r="C1747" s="3">
        <v>43191</v>
      </c>
      <c r="D1747" s="2">
        <v>17.3970233215</v>
      </c>
      <c r="E1747" s="4">
        <v>6935388</v>
      </c>
      <c r="F1747" s="4">
        <v>8396051</v>
      </c>
    </row>
    <row r="1748">
      <c r="A1748" s="0" t="s">
        <v>306</v>
      </c>
      <c r="B1748" s="3">
        <v>43097</v>
      </c>
      <c r="C1748" s="3">
        <v>43101</v>
      </c>
      <c r="D1748" s="2">
        <v>6.946854028</v>
      </c>
      <c r="E1748" s="4">
        <v>8396043</v>
      </c>
      <c r="F1748" s="4">
        <v>9022847</v>
      </c>
    </row>
    <row r="1749">
      <c r="A1749" s="0" t="s">
        <v>306</v>
      </c>
      <c r="B1749" s="3">
        <v>43006</v>
      </c>
      <c r="C1749" s="3">
        <v>43009</v>
      </c>
      <c r="D1749" s="2">
        <v>0.3195146791</v>
      </c>
      <c r="E1749" s="4">
        <v>9022931</v>
      </c>
      <c r="F1749" s="4">
        <v>9051853</v>
      </c>
    </row>
    <row r="1750">
      <c r="A1750" s="0" t="s">
        <v>306</v>
      </c>
      <c r="B1750" s="3">
        <v>42915</v>
      </c>
      <c r="C1750" s="3">
        <v>42917</v>
      </c>
      <c r="D1750" s="2">
        <v>4.9509711444</v>
      </c>
      <c r="E1750" s="4">
        <v>9051769</v>
      </c>
      <c r="F1750" s="4">
        <v>9523263</v>
      </c>
    </row>
    <row r="1751">
      <c r="A1751" s="0" t="s">
        <v>306</v>
      </c>
      <c r="B1751" s="3">
        <v>42824</v>
      </c>
      <c r="C1751" s="3">
        <v>42826</v>
      </c>
      <c r="D1751" s="2">
        <v>9.8598232313</v>
      </c>
      <c r="E1751" s="4">
        <v>9523270</v>
      </c>
      <c r="F1751" s="4">
        <v>10564956</v>
      </c>
    </row>
    <row r="1752">
      <c r="A1752" s="0" t="s">
        <v>306</v>
      </c>
      <c r="B1752" s="3">
        <v>42733</v>
      </c>
      <c r="C1752" s="3">
        <v>42736</v>
      </c>
      <c r="D1752" s="2">
        <v>12.7140955906</v>
      </c>
      <c r="E1752" s="4">
        <v>10564955</v>
      </c>
      <c r="F1752" s="4">
        <v>12103850</v>
      </c>
    </row>
    <row r="1753">
      <c r="A1753" s="0" t="s">
        <v>306</v>
      </c>
      <c r="B1753" s="3">
        <v>42642</v>
      </c>
      <c r="C1753" s="3">
        <v>42644</v>
      </c>
      <c r="D1753" s="2">
        <v>10.2041340835</v>
      </c>
      <c r="E1753" s="4">
        <v>12103847</v>
      </c>
      <c r="F1753" s="4">
        <v>13479292</v>
      </c>
    </row>
    <row r="1754">
      <c r="A1754" s="0" t="s">
        <v>306</v>
      </c>
      <c r="B1754" s="3">
        <v>42550</v>
      </c>
      <c r="C1754" s="3">
        <v>42552</v>
      </c>
      <c r="D1754" s="2">
        <v>9.4892112208</v>
      </c>
      <c r="E1754" s="4">
        <v>13479293</v>
      </c>
      <c r="F1754" s="4">
        <v>14892471</v>
      </c>
    </row>
    <row r="1755">
      <c r="A1755" s="0" t="s">
        <v>306</v>
      </c>
      <c r="B1755" s="3">
        <v>42459</v>
      </c>
      <c r="C1755" s="3">
        <v>42461</v>
      </c>
      <c r="D1755" s="2">
        <v>7.4441294678</v>
      </c>
      <c r="E1755" s="4">
        <v>14892470</v>
      </c>
      <c r="F1755" s="4">
        <v>16090249</v>
      </c>
    </row>
    <row r="1756">
      <c r="A1756" s="0" t="s">
        <v>306</v>
      </c>
      <c r="B1756" s="3">
        <v>42367</v>
      </c>
      <c r="C1756" s="3">
        <v>42370</v>
      </c>
      <c r="D1756" s="2">
        <v>14.9847080425</v>
      </c>
      <c r="E1756" s="4">
        <v>16090256</v>
      </c>
      <c r="F1756" s="4">
        <v>18926308</v>
      </c>
    </row>
    <row r="1757">
      <c r="A1757" s="0" t="s">
        <v>306</v>
      </c>
      <c r="B1757" s="3">
        <v>42276</v>
      </c>
      <c r="C1757" s="3">
        <v>42278</v>
      </c>
      <c r="D1757" s="2">
        <v>8.2831849505</v>
      </c>
      <c r="E1757" s="4">
        <v>18926305</v>
      </c>
      <c r="F1757" s="4">
        <v>20635589</v>
      </c>
    </row>
    <row r="1758">
      <c r="A1758" s="0" t="s">
        <v>306</v>
      </c>
      <c r="B1758" s="3">
        <v>42146</v>
      </c>
      <c r="C1758" s="3">
        <v>42186</v>
      </c>
      <c r="D1758" s="2">
        <v>18.3110310214</v>
      </c>
      <c r="E1758" s="4">
        <v>20635589</v>
      </c>
      <c r="F1758" s="4">
        <v>25261170</v>
      </c>
    </row>
    <row r="1759">
      <c r="A1759" s="0" t="s">
        <v>306</v>
      </c>
      <c r="B1759" s="3">
        <v>42055</v>
      </c>
      <c r="C1759" s="3">
        <v>42095</v>
      </c>
      <c r="D1759" s="2">
        <v>15.6362168454</v>
      </c>
      <c r="E1759" s="4">
        <v>25261170</v>
      </c>
      <c r="F1759" s="4">
        <v>29943145</v>
      </c>
    </row>
    <row r="1760">
      <c r="A1760" s="0" t="s">
        <v>306</v>
      </c>
      <c r="B1760" s="3">
        <v>41964</v>
      </c>
      <c r="C1760" s="3">
        <v>42005</v>
      </c>
      <c r="D1760" s="2">
        <v>12.5097500551</v>
      </c>
      <c r="E1760" s="4">
        <v>29943144</v>
      </c>
      <c r="F1760" s="4">
        <v>34224550</v>
      </c>
    </row>
    <row r="1761">
      <c r="A1761" s="0" t="s">
        <v>306</v>
      </c>
      <c r="B1761" s="3">
        <v>41873</v>
      </c>
      <c r="C1761" s="3">
        <v>41913</v>
      </c>
      <c r="D1761" s="2">
        <v>32.1734561231</v>
      </c>
      <c r="E1761" s="4">
        <v>34224550</v>
      </c>
      <c r="F1761" s="4">
        <v>50458933</v>
      </c>
    </row>
    <row r="1762">
      <c r="A1762" s="0" t="s">
        <v>306</v>
      </c>
      <c r="B1762" s="3">
        <v>41782</v>
      </c>
      <c r="C1762" s="3">
        <v>41821</v>
      </c>
      <c r="D1762" s="2">
        <v>6.8714280706</v>
      </c>
      <c r="E1762" s="4">
        <v>50458933</v>
      </c>
      <c r="F1762" s="4">
        <v>54182011</v>
      </c>
    </row>
    <row r="1763">
      <c r="A1763" s="0" t="s">
        <v>304</v>
      </c>
      <c r="B1763" s="3">
        <v>45377</v>
      </c>
      <c r="C1763" s="3">
        <v>45383</v>
      </c>
      <c r="D1763" s="2">
        <v>11.7196384962</v>
      </c>
      <c r="E1763" s="4">
        <v>3974034</v>
      </c>
      <c r="F1763" s="4">
        <v>4501606</v>
      </c>
    </row>
    <row r="1764">
      <c r="A1764" s="0" t="s">
        <v>304</v>
      </c>
      <c r="B1764" s="3">
        <v>45288</v>
      </c>
      <c r="C1764" s="3">
        <v>45292</v>
      </c>
      <c r="D1764" s="2">
        <v>3.437308216</v>
      </c>
      <c r="E1764" s="4">
        <v>4501604</v>
      </c>
      <c r="F1764" s="4">
        <v>4661846</v>
      </c>
    </row>
    <row r="1765">
      <c r="A1765" s="0" t="s">
        <v>304</v>
      </c>
      <c r="B1765" s="3">
        <v>45197</v>
      </c>
      <c r="C1765" s="3">
        <v>45200</v>
      </c>
      <c r="D1765" s="2">
        <v>6.5430476546</v>
      </c>
      <c r="E1765" s="4">
        <v>4661858</v>
      </c>
      <c r="F1765" s="4">
        <v>4988241</v>
      </c>
    </row>
    <row r="1766">
      <c r="A1766" s="0" t="s">
        <v>304</v>
      </c>
      <c r="B1766" s="3">
        <v>45106</v>
      </c>
      <c r="C1766" s="3">
        <v>45108</v>
      </c>
      <c r="D1766" s="2">
        <v>11.7534472562</v>
      </c>
      <c r="E1766" s="4">
        <v>4988237</v>
      </c>
      <c r="F1766" s="4">
        <v>5652614</v>
      </c>
    </row>
    <row r="1767">
      <c r="A1767" s="0" t="s">
        <v>304</v>
      </c>
      <c r="B1767" s="3">
        <v>45015</v>
      </c>
      <c r="C1767" s="3">
        <v>45017</v>
      </c>
      <c r="D1767" s="2">
        <v>1.1227950834</v>
      </c>
      <c r="E1767" s="4">
        <v>5652617</v>
      </c>
      <c r="F1767" s="4">
        <v>5716805</v>
      </c>
    </row>
    <row r="1768">
      <c r="A1768" s="0" t="s">
        <v>304</v>
      </c>
      <c r="B1768" s="3">
        <v>44924</v>
      </c>
      <c r="C1768" s="3">
        <v>44927</v>
      </c>
      <c r="D1768" s="2">
        <v>1.0967706774</v>
      </c>
      <c r="E1768" s="4">
        <v>5716756</v>
      </c>
      <c r="F1768" s="4">
        <v>5780151</v>
      </c>
    </row>
    <row r="1769">
      <c r="A1769" s="0" t="s">
        <v>304</v>
      </c>
      <c r="B1769" s="3">
        <v>44833</v>
      </c>
      <c r="C1769" s="3">
        <v>44835</v>
      </c>
      <c r="D1769" s="2">
        <v>1.0716219905</v>
      </c>
      <c r="E1769" s="4">
        <v>5780212</v>
      </c>
      <c r="F1769" s="4">
        <v>5842825</v>
      </c>
    </row>
    <row r="1770">
      <c r="A1770" s="0" t="s">
        <v>304</v>
      </c>
      <c r="B1770" s="3">
        <v>44741</v>
      </c>
      <c r="C1770" s="3">
        <v>44743</v>
      </c>
      <c r="D1770" s="2">
        <v>13.9802053672</v>
      </c>
      <c r="E1770" s="4">
        <v>5842806</v>
      </c>
      <c r="F1770" s="4">
        <v>6792397</v>
      </c>
    </row>
    <row r="1771">
      <c r="A1771" s="0" t="s">
        <v>304</v>
      </c>
      <c r="B1771" s="3">
        <v>44650</v>
      </c>
      <c r="C1771" s="3">
        <v>44652</v>
      </c>
      <c r="D1771" s="2">
        <v>0.9941101741</v>
      </c>
      <c r="E1771" s="4">
        <v>6792406</v>
      </c>
      <c r="F1771" s="4">
        <v>6860608</v>
      </c>
    </row>
    <row r="1772">
      <c r="A1772" s="0" t="s">
        <v>304</v>
      </c>
      <c r="B1772" s="3">
        <v>44559</v>
      </c>
      <c r="C1772" s="3">
        <v>44562</v>
      </c>
      <c r="D1772" s="2">
        <v>0.9722910233</v>
      </c>
      <c r="E1772" s="4">
        <v>6860607</v>
      </c>
      <c r="F1772" s="4">
        <v>6927967</v>
      </c>
    </row>
    <row r="1773">
      <c r="A1773" s="0" t="s">
        <v>304</v>
      </c>
      <c r="B1773" s="3">
        <v>44468</v>
      </c>
      <c r="C1773" s="3">
        <v>44470</v>
      </c>
      <c r="D1773" s="2">
        <v>8.2896007581</v>
      </c>
      <c r="E1773" s="4">
        <v>6927965</v>
      </c>
      <c r="F1773" s="4">
        <v>7554176</v>
      </c>
    </row>
    <row r="1774">
      <c r="A1774" s="0" t="s">
        <v>304</v>
      </c>
      <c r="B1774" s="3">
        <v>44376</v>
      </c>
      <c r="C1774" s="3">
        <v>44378</v>
      </c>
      <c r="D1774" s="2">
        <v>8.6791005796</v>
      </c>
      <c r="E1774" s="4">
        <v>7554168</v>
      </c>
      <c r="F1774" s="4">
        <v>8272113</v>
      </c>
    </row>
    <row r="1775">
      <c r="A1775" s="0" t="s">
        <v>304</v>
      </c>
      <c r="B1775" s="3">
        <v>44285</v>
      </c>
      <c r="C1775" s="3">
        <v>44287</v>
      </c>
      <c r="D1775" s="2">
        <v>8.4110410068</v>
      </c>
      <c r="E1775" s="4">
        <v>8272116</v>
      </c>
      <c r="F1775" s="4">
        <v>9031783</v>
      </c>
    </row>
    <row r="1776">
      <c r="A1776" s="0" t="s">
        <v>304</v>
      </c>
      <c r="B1776" s="3">
        <v>44194</v>
      </c>
      <c r="C1776" s="3">
        <v>44197</v>
      </c>
      <c r="D1776" s="2">
        <v>22.0309552243</v>
      </c>
      <c r="E1776" s="4">
        <v>9031786</v>
      </c>
      <c r="F1776" s="4">
        <v>11583810</v>
      </c>
    </row>
    <row r="1777">
      <c r="A1777" s="0" t="s">
        <v>304</v>
      </c>
      <c r="B1777" s="3">
        <v>44103</v>
      </c>
      <c r="C1777" s="3">
        <v>44105</v>
      </c>
      <c r="D1777" s="2">
        <v>9.2294993209</v>
      </c>
      <c r="E1777" s="4">
        <v>11583810</v>
      </c>
      <c r="F1777" s="4">
        <v>12761646</v>
      </c>
    </row>
    <row r="1778">
      <c r="A1778" s="0" t="s">
        <v>304</v>
      </c>
      <c r="B1778" s="3">
        <v>44011</v>
      </c>
      <c r="C1778" s="3">
        <v>44013</v>
      </c>
      <c r="D1778" s="2">
        <v>2.4280941629</v>
      </c>
      <c r="E1778" s="4">
        <v>12761653</v>
      </c>
      <c r="F1778" s="4">
        <v>13079229</v>
      </c>
    </row>
    <row r="1779">
      <c r="A1779" s="0" t="s">
        <v>304</v>
      </c>
      <c r="B1779" s="3">
        <v>43920</v>
      </c>
      <c r="C1779" s="3">
        <v>43922</v>
      </c>
      <c r="D1779" s="2">
        <v>13.6199206094</v>
      </c>
      <c r="E1779" s="4">
        <v>13079219</v>
      </c>
      <c r="F1779" s="4">
        <v>15141476</v>
      </c>
    </row>
    <row r="1780">
      <c r="A1780" s="0" t="s">
        <v>304</v>
      </c>
      <c r="B1780" s="3">
        <v>43826</v>
      </c>
      <c r="C1780" s="3">
        <v>43831</v>
      </c>
      <c r="D1780" s="2">
        <v>12.9019605996</v>
      </c>
      <c r="E1780" s="4">
        <v>15141475</v>
      </c>
      <c r="F1780" s="4">
        <v>17384404</v>
      </c>
    </row>
    <row r="1781">
      <c r="A1781" s="0" t="s">
        <v>304</v>
      </c>
      <c r="B1781" s="3">
        <v>43735</v>
      </c>
      <c r="C1781" s="3">
        <v>43739</v>
      </c>
      <c r="D1781" s="2">
        <v>3.6782178121</v>
      </c>
      <c r="E1781" s="4">
        <v>17384397</v>
      </c>
      <c r="F1781" s="4">
        <v>18048251</v>
      </c>
    </row>
    <row r="1782">
      <c r="A1782" s="0" t="s">
        <v>304</v>
      </c>
      <c r="B1782" s="3">
        <v>43643</v>
      </c>
      <c r="C1782" s="3">
        <v>43647</v>
      </c>
      <c r="D1782" s="2">
        <v>2.9523967619</v>
      </c>
      <c r="E1782" s="4">
        <v>18048264</v>
      </c>
      <c r="F1782" s="4">
        <v>18597331</v>
      </c>
    </row>
    <row r="1783">
      <c r="A1783" s="0" t="s">
        <v>304</v>
      </c>
      <c r="B1783" s="3">
        <v>43552</v>
      </c>
      <c r="C1783" s="3">
        <v>43556</v>
      </c>
      <c r="D1783" s="2">
        <v>7.6492481446</v>
      </c>
      <c r="E1783" s="4">
        <v>18597334</v>
      </c>
      <c r="F1783" s="4">
        <v>20137718</v>
      </c>
    </row>
    <row r="1784">
      <c r="A1784" s="0" t="s">
        <v>304</v>
      </c>
      <c r="B1784" s="3">
        <v>43461</v>
      </c>
      <c r="C1784" s="3">
        <v>43466</v>
      </c>
      <c r="D1784" s="2">
        <v>7.9022431229</v>
      </c>
      <c r="E1784" s="4">
        <v>20137717</v>
      </c>
      <c r="F1784" s="4">
        <v>21865589</v>
      </c>
    </row>
    <row r="1785">
      <c r="A1785" s="0" t="s">
        <v>304</v>
      </c>
      <c r="B1785" s="3">
        <v>43370</v>
      </c>
      <c r="C1785" s="3">
        <v>43374</v>
      </c>
      <c r="D1785" s="2">
        <v>6.4177102456</v>
      </c>
      <c r="E1785" s="4">
        <v>21865590</v>
      </c>
      <c r="F1785" s="4">
        <v>23365094</v>
      </c>
    </row>
    <row r="1786">
      <c r="A1786" s="0" t="s">
        <v>304</v>
      </c>
      <c r="B1786" s="3">
        <v>43279</v>
      </c>
      <c r="C1786" s="3">
        <v>43282</v>
      </c>
      <c r="D1786" s="2">
        <v>10.133087616</v>
      </c>
      <c r="E1786" s="4">
        <v>23365089</v>
      </c>
      <c r="F1786" s="4">
        <v>25999657</v>
      </c>
    </row>
    <row r="1787">
      <c r="A1787" s="0" t="s">
        <v>304</v>
      </c>
      <c r="B1787" s="3">
        <v>43186</v>
      </c>
      <c r="C1787" s="3">
        <v>43191</v>
      </c>
      <c r="D1787" s="2">
        <v>10.4932510938</v>
      </c>
      <c r="E1787" s="4">
        <v>25999651</v>
      </c>
      <c r="F1787" s="4">
        <v>29047699</v>
      </c>
    </row>
    <row r="1788">
      <c r="A1788" s="0" t="s">
        <v>304</v>
      </c>
      <c r="B1788" s="3">
        <v>43097</v>
      </c>
      <c r="C1788" s="3">
        <v>43101</v>
      </c>
      <c r="D1788" s="2">
        <v>12.99993515</v>
      </c>
      <c r="E1788" s="4">
        <v>29047706</v>
      </c>
      <c r="F1788" s="4">
        <v>33388143</v>
      </c>
    </row>
    <row r="1789">
      <c r="A1789" s="0" t="s">
        <v>304</v>
      </c>
      <c r="B1789" s="3">
        <v>43006</v>
      </c>
      <c r="C1789" s="3">
        <v>43009</v>
      </c>
      <c r="D1789" s="2">
        <v>6.8573942096</v>
      </c>
      <c r="E1789" s="4">
        <v>33388136</v>
      </c>
      <c r="F1789" s="4">
        <v>35846255</v>
      </c>
    </row>
    <row r="1790">
      <c r="A1790" s="0" t="s">
        <v>304</v>
      </c>
      <c r="B1790" s="3">
        <v>42915</v>
      </c>
      <c r="C1790" s="3">
        <v>42917</v>
      </c>
      <c r="D1790" s="2">
        <v>9.7136803916</v>
      </c>
      <c r="E1790" s="4">
        <v>35846261</v>
      </c>
      <c r="F1790" s="4">
        <v>39702871</v>
      </c>
    </row>
    <row r="1791">
      <c r="A1791" s="0" t="s">
        <v>304</v>
      </c>
      <c r="B1791" s="3">
        <v>42824</v>
      </c>
      <c r="C1791" s="3">
        <v>42826</v>
      </c>
      <c r="D1791" s="2">
        <v>7.2531269283</v>
      </c>
      <c r="E1791" s="4">
        <v>39702869</v>
      </c>
      <c r="F1791" s="4">
        <v>42807771</v>
      </c>
    </row>
    <row r="1792">
      <c r="A1792" s="0" t="s">
        <v>304</v>
      </c>
      <c r="B1792" s="3">
        <v>42733</v>
      </c>
      <c r="C1792" s="3">
        <v>42736</v>
      </c>
      <c r="D1792" s="2">
        <v>10.2764963523</v>
      </c>
      <c r="E1792" s="4">
        <v>42807770</v>
      </c>
      <c r="F1792" s="4">
        <v>47710765</v>
      </c>
    </row>
    <row r="1793">
      <c r="A1793" s="0" t="s">
        <v>304</v>
      </c>
      <c r="B1793" s="3">
        <v>42642</v>
      </c>
      <c r="C1793" s="3">
        <v>42644</v>
      </c>
      <c r="D1793" s="2">
        <v>5.0593138788</v>
      </c>
      <c r="E1793" s="4">
        <v>47710768</v>
      </c>
      <c r="F1793" s="4">
        <v>50253237</v>
      </c>
    </row>
    <row r="1794">
      <c r="A1794" s="0" t="s">
        <v>304</v>
      </c>
      <c r="B1794" s="3">
        <v>42550</v>
      </c>
      <c r="C1794" s="3">
        <v>42552</v>
      </c>
      <c r="D1794" s="2">
        <v>7.5946388952</v>
      </c>
      <c r="E1794" s="4">
        <v>50253240</v>
      </c>
      <c r="F1794" s="4">
        <v>54383468</v>
      </c>
    </row>
    <row r="1795">
      <c r="A1795" s="0" t="s">
        <v>304</v>
      </c>
      <c r="B1795" s="3">
        <v>42459</v>
      </c>
      <c r="C1795" s="3">
        <v>42461</v>
      </c>
      <c r="D1795" s="2">
        <v>3.5931637657</v>
      </c>
      <c r="E1795" s="4">
        <v>54383454</v>
      </c>
      <c r="F1795" s="4">
        <v>56410371</v>
      </c>
    </row>
    <row r="1796">
      <c r="A1796" s="0" t="s">
        <v>304</v>
      </c>
      <c r="B1796" s="3">
        <v>42367</v>
      </c>
      <c r="C1796" s="3">
        <v>42370</v>
      </c>
      <c r="D1796" s="2">
        <v>5.9315705416</v>
      </c>
      <c r="E1796" s="4">
        <v>56410381</v>
      </c>
      <c r="F1796" s="4">
        <v>59967389</v>
      </c>
    </row>
    <row r="1797">
      <c r="A1797" s="0" t="s">
        <v>304</v>
      </c>
      <c r="B1797" s="3">
        <v>42276</v>
      </c>
      <c r="C1797" s="3">
        <v>42278</v>
      </c>
      <c r="D1797" s="2">
        <v>8.3986206903</v>
      </c>
      <c r="E1797" s="4">
        <v>59967388</v>
      </c>
      <c r="F1797" s="4">
        <v>65465595</v>
      </c>
    </row>
    <row r="1798">
      <c r="A1798" s="0" t="s">
        <v>304</v>
      </c>
      <c r="B1798" s="3">
        <v>42146</v>
      </c>
      <c r="C1798" s="3">
        <v>42186</v>
      </c>
      <c r="D1798" s="2">
        <v>16.7389345098</v>
      </c>
      <c r="E1798" s="4">
        <v>65465595</v>
      </c>
      <c r="F1798" s="4">
        <v>78626900</v>
      </c>
    </row>
    <row r="1799">
      <c r="A1799" s="0" t="s">
        <v>304</v>
      </c>
      <c r="B1799" s="3">
        <v>42055</v>
      </c>
      <c r="C1799" s="3">
        <v>42095</v>
      </c>
      <c r="D1799" s="2">
        <v>15.4748138994</v>
      </c>
      <c r="E1799" s="4">
        <v>78626900</v>
      </c>
      <c r="F1799" s="4">
        <v>93021860</v>
      </c>
    </row>
    <row r="1800">
      <c r="A1800" s="0" t="s">
        <v>304</v>
      </c>
      <c r="B1800" s="3">
        <v>41964</v>
      </c>
      <c r="C1800" s="3">
        <v>42005</v>
      </c>
      <c r="D1800" s="2">
        <v>29.989138186999998</v>
      </c>
      <c r="E1800" s="4">
        <v>93021860</v>
      </c>
      <c r="F1800" s="4">
        <v>132867755</v>
      </c>
    </row>
    <row r="1801">
      <c r="A1801" s="0" t="s">
        <v>304</v>
      </c>
      <c r="B1801" s="3">
        <v>41873</v>
      </c>
      <c r="C1801" s="3">
        <v>41913</v>
      </c>
      <c r="D1801" s="2">
        <v>11.6741050688</v>
      </c>
      <c r="E1801" s="4">
        <v>132867754</v>
      </c>
      <c r="F1801" s="4">
        <v>150428993</v>
      </c>
    </row>
    <row r="1802">
      <c r="A1802" s="0" t="s">
        <v>304</v>
      </c>
      <c r="B1802" s="3">
        <v>41782</v>
      </c>
      <c r="C1802" s="3">
        <v>41821</v>
      </c>
      <c r="D1802" s="2">
        <v>10.4698485969</v>
      </c>
      <c r="E1802" s="4">
        <v>150428994</v>
      </c>
      <c r="F1802" s="4">
        <v>168020484</v>
      </c>
    </row>
    <row r="1803">
      <c r="A1803" s="0" t="s">
        <v>282</v>
      </c>
      <c r="B1803" s="3">
        <v>45377</v>
      </c>
      <c r="C1803" s="3">
        <v>45383</v>
      </c>
      <c r="D1803" s="2">
        <v>1.185632609</v>
      </c>
      <c r="E1803" s="4">
        <v>26006983</v>
      </c>
      <c r="F1803" s="4">
        <v>26319030</v>
      </c>
    </row>
    <row r="1804">
      <c r="A1804" s="0" t="s">
        <v>282</v>
      </c>
      <c r="B1804" s="3">
        <v>45288</v>
      </c>
      <c r="C1804" s="3">
        <v>45292</v>
      </c>
      <c r="D1804" s="2">
        <v>5.5823336177</v>
      </c>
      <c r="E1804" s="4">
        <v>26611996</v>
      </c>
      <c r="F1804" s="4">
        <v>28185399</v>
      </c>
    </row>
    <row r="1805">
      <c r="A1805" s="0" t="s">
        <v>282</v>
      </c>
      <c r="B1805" s="3">
        <v>45197</v>
      </c>
      <c r="C1805" s="3">
        <v>45200</v>
      </c>
      <c r="D1805" s="2">
        <v>1.1586021099</v>
      </c>
      <c r="E1805" s="4">
        <v>28185359</v>
      </c>
      <c r="F1805" s="4">
        <v>28515743</v>
      </c>
    </row>
    <row r="1806">
      <c r="A1806" s="0" t="s">
        <v>282</v>
      </c>
      <c r="B1806" s="3">
        <v>45106</v>
      </c>
      <c r="C1806" s="3">
        <v>45108</v>
      </c>
      <c r="D1806" s="2">
        <v>1.1863243958</v>
      </c>
      <c r="E1806" s="4">
        <v>28515776</v>
      </c>
      <c r="F1806" s="4">
        <v>28858127</v>
      </c>
    </row>
    <row r="1807">
      <c r="A1807" s="0" t="s">
        <v>282</v>
      </c>
      <c r="B1807" s="3">
        <v>45015</v>
      </c>
      <c r="C1807" s="3">
        <v>45017</v>
      </c>
      <c r="D1807" s="2">
        <v>1.5609963083</v>
      </c>
      <c r="E1807" s="4">
        <v>29103015</v>
      </c>
      <c r="F1807" s="4">
        <v>29564516</v>
      </c>
    </row>
    <row r="1808">
      <c r="A1808" s="0" t="s">
        <v>282</v>
      </c>
      <c r="B1808" s="3">
        <v>44924</v>
      </c>
      <c r="C1808" s="3">
        <v>44927</v>
      </c>
      <c r="D1808" s="2">
        <v>1.2597459255</v>
      </c>
      <c r="E1808" s="4">
        <v>29564562</v>
      </c>
      <c r="F1808" s="4">
        <v>29941752</v>
      </c>
    </row>
    <row r="1809">
      <c r="A1809" s="0" t="s">
        <v>282</v>
      </c>
      <c r="B1809" s="3">
        <v>44833</v>
      </c>
      <c r="C1809" s="3">
        <v>44835</v>
      </c>
      <c r="D1809" s="2">
        <v>6.7904608158</v>
      </c>
      <c r="E1809" s="4">
        <v>29941731</v>
      </c>
      <c r="F1809" s="4">
        <v>32123033</v>
      </c>
    </row>
    <row r="1810">
      <c r="A1810" s="0" t="s">
        <v>282</v>
      </c>
      <c r="B1810" s="3">
        <v>44741</v>
      </c>
      <c r="C1810" s="3">
        <v>44743</v>
      </c>
      <c r="D1810" s="2">
        <v>1.7363376559</v>
      </c>
      <c r="E1810" s="4">
        <v>32123026</v>
      </c>
      <c r="F1810" s="4">
        <v>32690646</v>
      </c>
    </row>
    <row r="1811">
      <c r="A1811" s="0" t="s">
        <v>282</v>
      </c>
      <c r="B1811" s="3">
        <v>44650</v>
      </c>
      <c r="C1811" s="3">
        <v>44652</v>
      </c>
      <c r="D1811" s="2">
        <v>4.0146969356</v>
      </c>
      <c r="E1811" s="4">
        <v>32871961</v>
      </c>
      <c r="F1811" s="4">
        <v>34246869</v>
      </c>
    </row>
    <row r="1812">
      <c r="A1812" s="0" t="s">
        <v>282</v>
      </c>
      <c r="B1812" s="3">
        <v>44559</v>
      </c>
      <c r="C1812" s="3">
        <v>44562</v>
      </c>
      <c r="D1812" s="2">
        <v>2.2239970551</v>
      </c>
      <c r="E1812" s="4">
        <v>34246882</v>
      </c>
      <c r="F1812" s="4">
        <v>35025856</v>
      </c>
    </row>
    <row r="1813">
      <c r="A1813" s="0" t="s">
        <v>282</v>
      </c>
      <c r="B1813" s="3">
        <v>44468</v>
      </c>
      <c r="C1813" s="3">
        <v>44470</v>
      </c>
      <c r="D1813" s="2">
        <v>6.4244073155</v>
      </c>
      <c r="E1813" s="4">
        <v>35025845</v>
      </c>
      <c r="F1813" s="4">
        <v>37430535</v>
      </c>
    </row>
    <row r="1814">
      <c r="A1814" s="0" t="s">
        <v>282</v>
      </c>
      <c r="B1814" s="3">
        <v>44376</v>
      </c>
      <c r="C1814" s="3">
        <v>44378</v>
      </c>
      <c r="D1814" s="2">
        <v>2.5633561818</v>
      </c>
      <c r="E1814" s="4">
        <v>37439475</v>
      </c>
      <c r="F1814" s="4">
        <v>38424430</v>
      </c>
    </row>
    <row r="1815">
      <c r="A1815" s="0" t="s">
        <v>282</v>
      </c>
      <c r="B1815" s="3">
        <v>44285</v>
      </c>
      <c r="C1815" s="3">
        <v>44287</v>
      </c>
      <c r="D1815" s="2">
        <v>6.8847369607</v>
      </c>
      <c r="E1815" s="4">
        <v>38424423</v>
      </c>
      <c r="F1815" s="4">
        <v>41265440</v>
      </c>
    </row>
    <row r="1816">
      <c r="A1816" s="0" t="s">
        <v>282</v>
      </c>
      <c r="B1816" s="3">
        <v>44194</v>
      </c>
      <c r="C1816" s="3">
        <v>44197</v>
      </c>
      <c r="D1816" s="2">
        <v>5.9272567173</v>
      </c>
      <c r="E1816" s="4">
        <v>41407149</v>
      </c>
      <c r="F1816" s="4">
        <v>44016096</v>
      </c>
    </row>
    <row r="1817">
      <c r="A1817" s="0" t="s">
        <v>282</v>
      </c>
      <c r="B1817" s="3">
        <v>44103</v>
      </c>
      <c r="C1817" s="3">
        <v>44105</v>
      </c>
      <c r="D1817" s="2">
        <v>7.6226632395</v>
      </c>
      <c r="E1817" s="4">
        <v>44016092</v>
      </c>
      <c r="F1817" s="4">
        <v>47648150</v>
      </c>
    </row>
    <row r="1818">
      <c r="A1818" s="0" t="s">
        <v>282</v>
      </c>
      <c r="B1818" s="3">
        <v>44011</v>
      </c>
      <c r="C1818" s="3">
        <v>44013</v>
      </c>
      <c r="D1818" s="2">
        <v>2.0995600175</v>
      </c>
      <c r="E1818" s="4">
        <v>47648151</v>
      </c>
      <c r="F1818" s="4">
        <v>48670007</v>
      </c>
    </row>
    <row r="1819">
      <c r="A1819" s="0" t="s">
        <v>282</v>
      </c>
      <c r="B1819" s="3">
        <v>43920</v>
      </c>
      <c r="C1819" s="3">
        <v>43922</v>
      </c>
      <c r="D1819" s="2">
        <v>2.4376686987</v>
      </c>
      <c r="E1819" s="4">
        <v>48670008</v>
      </c>
      <c r="F1819" s="4">
        <v>49886065</v>
      </c>
    </row>
    <row r="1820">
      <c r="A1820" s="0" t="s">
        <v>282</v>
      </c>
      <c r="B1820" s="3">
        <v>43826</v>
      </c>
      <c r="C1820" s="3">
        <v>43831</v>
      </c>
      <c r="D1820" s="2">
        <v>2.3918574184</v>
      </c>
      <c r="E1820" s="4">
        <v>49886080</v>
      </c>
      <c r="F1820" s="4">
        <v>51108523</v>
      </c>
    </row>
    <row r="1821">
      <c r="A1821" s="0" t="s">
        <v>282</v>
      </c>
      <c r="B1821" s="3">
        <v>43735</v>
      </c>
      <c r="C1821" s="3">
        <v>43739</v>
      </c>
      <c r="D1821" s="2">
        <v>4.8748584153</v>
      </c>
      <c r="E1821" s="4">
        <v>51108506</v>
      </c>
      <c r="F1821" s="4">
        <v>53727653</v>
      </c>
    </row>
    <row r="1822">
      <c r="A1822" s="0" t="s">
        <v>282</v>
      </c>
      <c r="B1822" s="3">
        <v>43643</v>
      </c>
      <c r="C1822" s="3">
        <v>43647</v>
      </c>
      <c r="D1822" s="2">
        <v>8.4534190897</v>
      </c>
      <c r="E1822" s="4">
        <v>53727663</v>
      </c>
      <c r="F1822" s="4">
        <v>58688880</v>
      </c>
    </row>
    <row r="1823">
      <c r="A1823" s="0" t="s">
        <v>282</v>
      </c>
      <c r="B1823" s="3">
        <v>43552</v>
      </c>
      <c r="C1823" s="3">
        <v>43556</v>
      </c>
      <c r="D1823" s="2">
        <v>4.437403271</v>
      </c>
      <c r="E1823" s="4">
        <v>58688881</v>
      </c>
      <c r="F1823" s="4">
        <v>61414071</v>
      </c>
    </row>
    <row r="1824">
      <c r="A1824" s="0" t="s">
        <v>282</v>
      </c>
      <c r="B1824" s="3">
        <v>43461</v>
      </c>
      <c r="C1824" s="3">
        <v>43466</v>
      </c>
      <c r="D1824" s="2">
        <v>3.195973192</v>
      </c>
      <c r="E1824" s="4">
        <v>61414068</v>
      </c>
      <c r="F1824" s="4">
        <v>63441646</v>
      </c>
    </row>
    <row r="1825">
      <c r="A1825" s="0" t="s">
        <v>282</v>
      </c>
      <c r="B1825" s="3">
        <v>43370</v>
      </c>
      <c r="C1825" s="3">
        <v>43374</v>
      </c>
      <c r="D1825" s="2">
        <v>2.1236273656</v>
      </c>
      <c r="E1825" s="4">
        <v>63441655</v>
      </c>
      <c r="F1825" s="4">
        <v>64818151</v>
      </c>
    </row>
    <row r="1826">
      <c r="A1826" s="0" t="s">
        <v>282</v>
      </c>
      <c r="B1826" s="3">
        <v>43279</v>
      </c>
      <c r="C1826" s="3">
        <v>43282</v>
      </c>
      <c r="D1826" s="2">
        <v>3.4987363601</v>
      </c>
      <c r="E1826" s="4">
        <v>65238501</v>
      </c>
      <c r="F1826" s="4">
        <v>67603779</v>
      </c>
    </row>
    <row r="1827">
      <c r="A1827" s="0" t="s">
        <v>282</v>
      </c>
      <c r="B1827" s="3">
        <v>43186</v>
      </c>
      <c r="C1827" s="3">
        <v>43191</v>
      </c>
      <c r="D1827" s="2">
        <v>5.5413283589</v>
      </c>
      <c r="E1827" s="4">
        <v>67603787</v>
      </c>
      <c r="F1827" s="4">
        <v>71569699</v>
      </c>
    </row>
    <row r="1828">
      <c r="A1828" s="0" t="s">
        <v>282</v>
      </c>
      <c r="B1828" s="3">
        <v>43097</v>
      </c>
      <c r="C1828" s="3">
        <v>43101</v>
      </c>
      <c r="D1828" s="2">
        <v>1.5075551462</v>
      </c>
      <c r="E1828" s="4">
        <v>71569669</v>
      </c>
      <c r="F1828" s="4">
        <v>72665136</v>
      </c>
    </row>
    <row r="1829">
      <c r="A1829" s="0" t="s">
        <v>282</v>
      </c>
      <c r="B1829" s="3">
        <v>43006</v>
      </c>
      <c r="C1829" s="3">
        <v>43009</v>
      </c>
      <c r="D1829" s="2">
        <v>1.1506942455</v>
      </c>
      <c r="E1829" s="4">
        <v>73450118</v>
      </c>
      <c r="F1829" s="4">
        <v>74305143</v>
      </c>
    </row>
    <row r="1830">
      <c r="A1830" s="0" t="s">
        <v>282</v>
      </c>
      <c r="B1830" s="3">
        <v>42915</v>
      </c>
      <c r="C1830" s="3">
        <v>42917</v>
      </c>
      <c r="D1830" s="2">
        <v>2.0039402364</v>
      </c>
      <c r="E1830" s="4">
        <v>74472478</v>
      </c>
      <c r="F1830" s="4">
        <v>75995380</v>
      </c>
    </row>
    <row r="1831">
      <c r="A1831" s="0" t="s">
        <v>282</v>
      </c>
      <c r="B1831" s="3">
        <v>42824</v>
      </c>
      <c r="C1831" s="3">
        <v>42826</v>
      </c>
      <c r="D1831" s="2">
        <v>1.94433889</v>
      </c>
      <c r="E1831" s="4">
        <v>75995375</v>
      </c>
      <c r="F1831" s="4">
        <v>77502282</v>
      </c>
    </row>
    <row r="1832">
      <c r="A1832" s="0" t="s">
        <v>282</v>
      </c>
      <c r="B1832" s="3">
        <v>42733</v>
      </c>
      <c r="C1832" s="3">
        <v>42736</v>
      </c>
      <c r="D1832" s="2">
        <v>4.6123132681</v>
      </c>
      <c r="E1832" s="4">
        <v>78300258</v>
      </c>
      <c r="F1832" s="4">
        <v>82086337</v>
      </c>
    </row>
    <row r="1833">
      <c r="A1833" s="0" t="s">
        <v>282</v>
      </c>
      <c r="B1833" s="3">
        <v>42642</v>
      </c>
      <c r="C1833" s="3">
        <v>42644</v>
      </c>
      <c r="D1833" s="2">
        <v>3.6017570451</v>
      </c>
      <c r="E1833" s="4">
        <v>82086339</v>
      </c>
      <c r="F1833" s="4">
        <v>85153356</v>
      </c>
    </row>
    <row r="1834">
      <c r="A1834" s="0" t="s">
        <v>282</v>
      </c>
      <c r="B1834" s="3">
        <v>42550</v>
      </c>
      <c r="C1834" s="3">
        <v>42552</v>
      </c>
      <c r="D1834" s="2">
        <v>1.191179658</v>
      </c>
      <c r="E1834" s="4">
        <v>85153306</v>
      </c>
      <c r="F1834" s="4">
        <v>86179863</v>
      </c>
    </row>
    <row r="1835">
      <c r="A1835" s="0" t="s">
        <v>282</v>
      </c>
      <c r="B1835" s="3">
        <v>42459</v>
      </c>
      <c r="C1835" s="3">
        <v>42461</v>
      </c>
      <c r="D1835" s="2">
        <v>2.9630493985</v>
      </c>
      <c r="E1835" s="4">
        <v>86179918</v>
      </c>
      <c r="F1835" s="4">
        <v>88811445</v>
      </c>
    </row>
    <row r="1836">
      <c r="A1836" s="0" t="s">
        <v>282</v>
      </c>
      <c r="B1836" s="3">
        <v>42367</v>
      </c>
      <c r="C1836" s="3">
        <v>42370</v>
      </c>
      <c r="D1836" s="2">
        <v>1.2006520733</v>
      </c>
      <c r="E1836" s="4">
        <v>88812614</v>
      </c>
      <c r="F1836" s="4">
        <v>89891903</v>
      </c>
    </row>
    <row r="1837">
      <c r="A1837" s="0" t="s">
        <v>282</v>
      </c>
      <c r="B1837" s="3">
        <v>42276</v>
      </c>
      <c r="C1837" s="3">
        <v>42278</v>
      </c>
      <c r="D1837" s="2">
        <v>2.5386023723</v>
      </c>
      <c r="E1837" s="4">
        <v>89891912</v>
      </c>
      <c r="F1837" s="4">
        <v>92233350</v>
      </c>
    </row>
    <row r="1838">
      <c r="A1838" s="0" t="s">
        <v>282</v>
      </c>
      <c r="B1838" s="3">
        <v>42146</v>
      </c>
      <c r="C1838" s="3">
        <v>42186</v>
      </c>
      <c r="D1838" s="2">
        <v>4.0852287626</v>
      </c>
      <c r="E1838" s="4">
        <v>92233349</v>
      </c>
      <c r="F1838" s="4">
        <v>96161778</v>
      </c>
    </row>
    <row r="1839">
      <c r="A1839" s="0" t="s">
        <v>282</v>
      </c>
      <c r="B1839" s="3">
        <v>42055</v>
      </c>
      <c r="C1839" s="3">
        <v>42095</v>
      </c>
      <c r="D1839" s="2">
        <v>4.5600310208</v>
      </c>
      <c r="E1839" s="4">
        <v>98782239</v>
      </c>
      <c r="F1839" s="4">
        <v>103501961</v>
      </c>
    </row>
    <row r="1840">
      <c r="A1840" s="0" t="s">
        <v>282</v>
      </c>
      <c r="B1840" s="3">
        <v>41964</v>
      </c>
      <c r="C1840" s="3">
        <v>42005</v>
      </c>
      <c r="D1840" s="2">
        <v>3.1956737292</v>
      </c>
      <c r="E1840" s="4">
        <v>103501961</v>
      </c>
      <c r="F1840" s="4">
        <v>106918735</v>
      </c>
    </row>
    <row r="1841">
      <c r="A1841" s="0" t="s">
        <v>282</v>
      </c>
      <c r="B1841" s="3">
        <v>41873</v>
      </c>
      <c r="C1841" s="3">
        <v>41913</v>
      </c>
      <c r="D1841" s="2">
        <v>2.5347266149</v>
      </c>
      <c r="E1841" s="4">
        <v>108760800</v>
      </c>
      <c r="F1841" s="4">
        <v>111589283</v>
      </c>
    </row>
    <row r="1842">
      <c r="A1842" s="0" t="s">
        <v>282</v>
      </c>
      <c r="B1842" s="3">
        <v>41782</v>
      </c>
      <c r="C1842" s="3">
        <v>41821</v>
      </c>
      <c r="D1842" s="2">
        <v>0.8936104194</v>
      </c>
      <c r="E1842" s="4">
        <v>111589282</v>
      </c>
      <c r="F1842" s="4">
        <v>112595447</v>
      </c>
    </row>
    <row r="1843">
      <c r="A1843" s="0" t="s">
        <v>246</v>
      </c>
      <c r="B1843" s="3">
        <v>45377</v>
      </c>
      <c r="C1843" s="3">
        <v>45383</v>
      </c>
      <c r="D1843" s="2">
        <v>1.5550049134</v>
      </c>
      <c r="E1843" s="4">
        <v>96884953</v>
      </c>
      <c r="F1843" s="4">
        <v>98415316</v>
      </c>
    </row>
    <row r="1844">
      <c r="A1844" s="0" t="s">
        <v>246</v>
      </c>
      <c r="B1844" s="3">
        <v>45288</v>
      </c>
      <c r="C1844" s="3">
        <v>45292</v>
      </c>
      <c r="D1844" s="2">
        <v>1.5693226734</v>
      </c>
      <c r="E1844" s="4">
        <v>98475669</v>
      </c>
      <c r="F1844" s="4">
        <v>100045709</v>
      </c>
    </row>
    <row r="1845">
      <c r="A1845" s="0" t="s">
        <v>246</v>
      </c>
      <c r="B1845" s="3">
        <v>45197</v>
      </c>
      <c r="C1845" s="3">
        <v>45200</v>
      </c>
      <c r="D1845" s="2">
        <v>3.1481962199</v>
      </c>
      <c r="E1845" s="4">
        <v>101139068</v>
      </c>
      <c r="F1845" s="4">
        <v>104426623</v>
      </c>
    </row>
    <row r="1846">
      <c r="A1846" s="0" t="s">
        <v>246</v>
      </c>
      <c r="B1846" s="3">
        <v>45106</v>
      </c>
      <c r="C1846" s="3">
        <v>45108</v>
      </c>
      <c r="D1846" s="2">
        <v>1.1685964833</v>
      </c>
      <c r="E1846" s="4">
        <v>104426610</v>
      </c>
      <c r="F1846" s="4">
        <v>105661365</v>
      </c>
    </row>
    <row r="1847">
      <c r="A1847" s="0" t="s">
        <v>246</v>
      </c>
      <c r="B1847" s="3">
        <v>45015</v>
      </c>
      <c r="C1847" s="3">
        <v>45017</v>
      </c>
      <c r="D1847" s="2">
        <v>1.8048622732</v>
      </c>
      <c r="E1847" s="4">
        <v>105661352</v>
      </c>
      <c r="F1847" s="4">
        <v>107603446</v>
      </c>
    </row>
    <row r="1848">
      <c r="A1848" s="0" t="s">
        <v>246</v>
      </c>
      <c r="B1848" s="3">
        <v>44924</v>
      </c>
      <c r="C1848" s="3">
        <v>44927</v>
      </c>
      <c r="D1848" s="2">
        <v>2.6520552792</v>
      </c>
      <c r="E1848" s="4">
        <v>107603466</v>
      </c>
      <c r="F1848" s="4">
        <v>110534913</v>
      </c>
    </row>
    <row r="1849">
      <c r="A1849" s="0" t="s">
        <v>246</v>
      </c>
      <c r="B1849" s="3">
        <v>44833</v>
      </c>
      <c r="C1849" s="3">
        <v>44835</v>
      </c>
      <c r="D1849" s="2">
        <v>3.3621999641</v>
      </c>
      <c r="E1849" s="4">
        <v>111508014</v>
      </c>
      <c r="F1849" s="4">
        <v>115387575</v>
      </c>
    </row>
    <row r="1850">
      <c r="A1850" s="0" t="s">
        <v>246</v>
      </c>
      <c r="B1850" s="3">
        <v>44741</v>
      </c>
      <c r="C1850" s="3">
        <v>44743</v>
      </c>
      <c r="D1850" s="2">
        <v>4.6852827105</v>
      </c>
      <c r="E1850" s="4">
        <v>116206164</v>
      </c>
      <c r="F1850" s="4">
        <v>121918385</v>
      </c>
    </row>
    <row r="1851">
      <c r="A1851" s="0" t="s">
        <v>246</v>
      </c>
      <c r="B1851" s="3">
        <v>44650</v>
      </c>
      <c r="C1851" s="3">
        <v>44652</v>
      </c>
      <c r="D1851" s="2">
        <v>5.9523854634</v>
      </c>
      <c r="E1851" s="4">
        <v>121918374</v>
      </c>
      <c r="F1851" s="4">
        <v>129634733</v>
      </c>
    </row>
    <row r="1852">
      <c r="A1852" s="0" t="s">
        <v>246</v>
      </c>
      <c r="B1852" s="3">
        <v>44559</v>
      </c>
      <c r="C1852" s="3">
        <v>44562</v>
      </c>
      <c r="D1852" s="2">
        <v>4.2556295806</v>
      </c>
      <c r="E1852" s="4">
        <v>129634740</v>
      </c>
      <c r="F1852" s="4">
        <v>135396723</v>
      </c>
    </row>
    <row r="1853">
      <c r="A1853" s="0" t="s">
        <v>246</v>
      </c>
      <c r="B1853" s="3">
        <v>44468</v>
      </c>
      <c r="C1853" s="3">
        <v>44470</v>
      </c>
      <c r="D1853" s="2">
        <v>5.5811641772</v>
      </c>
      <c r="E1853" s="4">
        <v>135396722</v>
      </c>
      <c r="F1853" s="4">
        <v>143400118</v>
      </c>
    </row>
    <row r="1854">
      <c r="A1854" s="0" t="s">
        <v>246</v>
      </c>
      <c r="B1854" s="3">
        <v>44376</v>
      </c>
      <c r="C1854" s="3">
        <v>44378</v>
      </c>
      <c r="D1854" s="2">
        <v>4.0613605169</v>
      </c>
      <c r="E1854" s="4">
        <v>143400109</v>
      </c>
      <c r="F1854" s="4">
        <v>149470651</v>
      </c>
    </row>
    <row r="1855">
      <c r="A1855" s="0" t="s">
        <v>246</v>
      </c>
      <c r="B1855" s="3">
        <v>44285</v>
      </c>
      <c r="C1855" s="3">
        <v>44287</v>
      </c>
      <c r="D1855" s="2">
        <v>3.9750560507</v>
      </c>
      <c r="E1855" s="4">
        <v>149470658</v>
      </c>
      <c r="F1855" s="4">
        <v>155658157</v>
      </c>
    </row>
    <row r="1856">
      <c r="A1856" s="0" t="s">
        <v>246</v>
      </c>
      <c r="B1856" s="3">
        <v>44194</v>
      </c>
      <c r="C1856" s="3">
        <v>44197</v>
      </c>
      <c r="D1856" s="2">
        <v>6.6323942491</v>
      </c>
      <c r="E1856" s="4">
        <v>156451845</v>
      </c>
      <c r="F1856" s="4">
        <v>167565446</v>
      </c>
    </row>
    <row r="1857">
      <c r="A1857" s="0" t="s">
        <v>246</v>
      </c>
      <c r="B1857" s="3">
        <v>44103</v>
      </c>
      <c r="C1857" s="3">
        <v>44105</v>
      </c>
      <c r="D1857" s="2">
        <v>10.2424787022</v>
      </c>
      <c r="E1857" s="4">
        <v>167565438</v>
      </c>
      <c r="F1857" s="4">
        <v>186686793</v>
      </c>
    </row>
    <row r="1858">
      <c r="A1858" s="0" t="s">
        <v>246</v>
      </c>
      <c r="B1858" s="3">
        <v>44011</v>
      </c>
      <c r="C1858" s="3">
        <v>44013</v>
      </c>
      <c r="D1858" s="2">
        <v>4.5149982442</v>
      </c>
      <c r="E1858" s="4">
        <v>186686786</v>
      </c>
      <c r="F1858" s="4">
        <v>195514251</v>
      </c>
    </row>
    <row r="1859">
      <c r="A1859" s="0" t="s">
        <v>246</v>
      </c>
      <c r="B1859" s="3">
        <v>43920</v>
      </c>
      <c r="C1859" s="3">
        <v>43922</v>
      </c>
      <c r="D1859" s="2">
        <v>4.243283165</v>
      </c>
      <c r="E1859" s="4">
        <v>195514269</v>
      </c>
      <c r="F1859" s="4">
        <v>204178125</v>
      </c>
    </row>
    <row r="1860">
      <c r="A1860" s="0" t="s">
        <v>246</v>
      </c>
      <c r="B1860" s="3">
        <v>43826</v>
      </c>
      <c r="C1860" s="3">
        <v>43831</v>
      </c>
      <c r="D1860" s="2">
        <v>3.5434059846</v>
      </c>
      <c r="E1860" s="4">
        <v>204178126</v>
      </c>
      <c r="F1860" s="4">
        <v>211678764</v>
      </c>
    </row>
    <row r="1861">
      <c r="A1861" s="0" t="s">
        <v>246</v>
      </c>
      <c r="B1861" s="3">
        <v>43735</v>
      </c>
      <c r="C1861" s="3">
        <v>43739</v>
      </c>
      <c r="D1861" s="2">
        <v>2.1613749738</v>
      </c>
      <c r="E1861" s="4">
        <v>211678765</v>
      </c>
      <c r="F1861" s="4">
        <v>216355008</v>
      </c>
    </row>
    <row r="1862">
      <c r="A1862" s="0" t="s">
        <v>246</v>
      </c>
      <c r="B1862" s="3">
        <v>43643</v>
      </c>
      <c r="C1862" s="3">
        <v>43647</v>
      </c>
      <c r="D1862" s="2">
        <v>2.5744343352</v>
      </c>
      <c r="E1862" s="4">
        <v>217153558</v>
      </c>
      <c r="F1862" s="4">
        <v>222891760</v>
      </c>
    </row>
    <row r="1863">
      <c r="A1863" s="0" t="s">
        <v>246</v>
      </c>
      <c r="B1863" s="3">
        <v>43552</v>
      </c>
      <c r="C1863" s="3">
        <v>43556</v>
      </c>
      <c r="D1863" s="2">
        <v>1.9876562655</v>
      </c>
      <c r="E1863" s="4">
        <v>222891739</v>
      </c>
      <c r="F1863" s="4">
        <v>227411906</v>
      </c>
    </row>
    <row r="1864">
      <c r="A1864" s="0" t="s">
        <v>246</v>
      </c>
      <c r="B1864" s="3">
        <v>43461</v>
      </c>
      <c r="C1864" s="3">
        <v>43466</v>
      </c>
      <c r="D1864" s="2">
        <v>2.6052869841</v>
      </c>
      <c r="E1864" s="4">
        <v>227411903</v>
      </c>
      <c r="F1864" s="4">
        <v>233495121</v>
      </c>
    </row>
    <row r="1865">
      <c r="A1865" s="0" t="s">
        <v>246</v>
      </c>
      <c r="B1865" s="3">
        <v>43370</v>
      </c>
      <c r="C1865" s="3">
        <v>43374</v>
      </c>
      <c r="D1865" s="2">
        <v>3.6090056912</v>
      </c>
      <c r="E1865" s="4">
        <v>233495131</v>
      </c>
      <c r="F1865" s="4">
        <v>242237496</v>
      </c>
    </row>
    <row r="1866">
      <c r="A1866" s="0" t="s">
        <v>246</v>
      </c>
      <c r="B1866" s="3">
        <v>43279</v>
      </c>
      <c r="C1866" s="3">
        <v>43282</v>
      </c>
      <c r="D1866" s="2">
        <v>3.1458542005</v>
      </c>
      <c r="E1866" s="4">
        <v>242237503</v>
      </c>
      <c r="F1866" s="4">
        <v>250105456</v>
      </c>
    </row>
    <row r="1867">
      <c r="A1867" s="0" t="s">
        <v>246</v>
      </c>
      <c r="B1867" s="3">
        <v>43186</v>
      </c>
      <c r="C1867" s="3">
        <v>43191</v>
      </c>
      <c r="D1867" s="2">
        <v>4.6375966541</v>
      </c>
      <c r="E1867" s="4">
        <v>250105459</v>
      </c>
      <c r="F1867" s="4">
        <v>262268410</v>
      </c>
    </row>
    <row r="1868">
      <c r="A1868" s="0" t="s">
        <v>246</v>
      </c>
      <c r="B1868" s="3">
        <v>43097</v>
      </c>
      <c r="C1868" s="3">
        <v>43101</v>
      </c>
      <c r="D1868" s="2">
        <v>4.4271147811</v>
      </c>
      <c r="E1868" s="4">
        <v>263158632</v>
      </c>
      <c r="F1868" s="4">
        <v>275348632</v>
      </c>
    </row>
    <row r="1869">
      <c r="A1869" s="0" t="s">
        <v>246</v>
      </c>
      <c r="B1869" s="3">
        <v>43006</v>
      </c>
      <c r="C1869" s="3">
        <v>43009</v>
      </c>
      <c r="D1869" s="2">
        <v>1.6621210967</v>
      </c>
      <c r="E1869" s="4">
        <v>276900061</v>
      </c>
      <c r="F1869" s="4">
        <v>281580266</v>
      </c>
    </row>
    <row r="1870">
      <c r="A1870" s="0" t="s">
        <v>246</v>
      </c>
      <c r="B1870" s="3">
        <v>42915</v>
      </c>
      <c r="C1870" s="3">
        <v>42917</v>
      </c>
      <c r="D1870" s="2">
        <v>2.2058674642</v>
      </c>
      <c r="E1870" s="4">
        <v>281580233</v>
      </c>
      <c r="F1870" s="4">
        <v>287931623</v>
      </c>
    </row>
    <row r="1871">
      <c r="A1871" s="0" t="s">
        <v>246</v>
      </c>
      <c r="B1871" s="3">
        <v>42824</v>
      </c>
      <c r="C1871" s="3">
        <v>42826</v>
      </c>
      <c r="D1871" s="2">
        <v>2.4155222326</v>
      </c>
      <c r="E1871" s="4">
        <v>287931633</v>
      </c>
      <c r="F1871" s="4">
        <v>295058845</v>
      </c>
    </row>
    <row r="1872">
      <c r="A1872" s="0" t="s">
        <v>246</v>
      </c>
      <c r="B1872" s="3">
        <v>42733</v>
      </c>
      <c r="C1872" s="3">
        <v>42736</v>
      </c>
      <c r="D1872" s="2">
        <v>2.3158638362</v>
      </c>
      <c r="E1872" s="4">
        <v>295058868</v>
      </c>
      <c r="F1872" s="4">
        <v>302054028</v>
      </c>
    </row>
    <row r="1873">
      <c r="A1873" s="0" t="s">
        <v>246</v>
      </c>
      <c r="B1873" s="3">
        <v>42642</v>
      </c>
      <c r="C1873" s="3">
        <v>42644</v>
      </c>
      <c r="D1873" s="2">
        <v>2.8315502311</v>
      </c>
      <c r="E1873" s="4">
        <v>302911666</v>
      </c>
      <c r="F1873" s="4">
        <v>311738704</v>
      </c>
    </row>
    <row r="1874">
      <c r="A1874" s="0" t="s">
        <v>246</v>
      </c>
      <c r="B1874" s="3">
        <v>42550</v>
      </c>
      <c r="C1874" s="3">
        <v>42552</v>
      </c>
      <c r="D1874" s="2">
        <v>0.9246604065</v>
      </c>
      <c r="E1874" s="4">
        <v>311738738</v>
      </c>
      <c r="F1874" s="4">
        <v>314648165</v>
      </c>
    </row>
    <row r="1875">
      <c r="A1875" s="0" t="s">
        <v>246</v>
      </c>
      <c r="B1875" s="3">
        <v>42459</v>
      </c>
      <c r="C1875" s="3">
        <v>42461</v>
      </c>
      <c r="D1875" s="2">
        <v>1.9616186503</v>
      </c>
      <c r="E1875" s="4">
        <v>314648135</v>
      </c>
      <c r="F1875" s="4">
        <v>320943829</v>
      </c>
    </row>
    <row r="1876">
      <c r="A1876" s="0" t="s">
        <v>246</v>
      </c>
      <c r="B1876" s="3">
        <v>42367</v>
      </c>
      <c r="C1876" s="3">
        <v>42370</v>
      </c>
      <c r="D1876" s="2">
        <v>1.4812853003</v>
      </c>
      <c r="E1876" s="4">
        <v>322551198</v>
      </c>
      <c r="F1876" s="4">
        <v>327400940</v>
      </c>
    </row>
    <row r="1877">
      <c r="A1877" s="0" t="s">
        <v>246</v>
      </c>
      <c r="B1877" s="3">
        <v>42276</v>
      </c>
      <c r="C1877" s="3">
        <v>42278</v>
      </c>
      <c r="D1877" s="2">
        <v>3.6818757483</v>
      </c>
      <c r="E1877" s="4">
        <v>327728952</v>
      </c>
      <c r="F1877" s="4">
        <v>340256784</v>
      </c>
    </row>
    <row r="1878">
      <c r="A1878" s="0" t="s">
        <v>246</v>
      </c>
      <c r="B1878" s="3">
        <v>42146</v>
      </c>
      <c r="C1878" s="3">
        <v>42186</v>
      </c>
      <c r="D1878" s="2">
        <v>1.8694510397</v>
      </c>
      <c r="E1878" s="4">
        <v>341968683</v>
      </c>
      <c r="F1878" s="4">
        <v>348483410</v>
      </c>
    </row>
    <row r="1879">
      <c r="A1879" s="0" t="s">
        <v>246</v>
      </c>
      <c r="B1879" s="3">
        <v>42055</v>
      </c>
      <c r="C1879" s="3">
        <v>42095</v>
      </c>
      <c r="D1879" s="2">
        <v>2.1805543439</v>
      </c>
      <c r="E1879" s="4">
        <v>349870975</v>
      </c>
      <c r="F1879" s="4">
        <v>357670167</v>
      </c>
    </row>
    <row r="1880">
      <c r="A1880" s="0" t="s">
        <v>246</v>
      </c>
      <c r="B1880" s="3">
        <v>41964</v>
      </c>
      <c r="C1880" s="3">
        <v>42005</v>
      </c>
      <c r="D1880" s="2">
        <v>0.9501504533</v>
      </c>
      <c r="E1880" s="4">
        <v>357670168</v>
      </c>
      <c r="F1880" s="4">
        <v>361101172</v>
      </c>
    </row>
    <row r="1881">
      <c r="A1881" s="0" t="s">
        <v>246</v>
      </c>
      <c r="B1881" s="3">
        <v>41873</v>
      </c>
      <c r="C1881" s="3">
        <v>41913</v>
      </c>
      <c r="D1881" s="2">
        <v>0.1860669741</v>
      </c>
      <c r="E1881" s="4">
        <v>364304132</v>
      </c>
      <c r="F1881" s="4">
        <v>364983245</v>
      </c>
    </row>
    <row r="1882">
      <c r="A1882" s="0" t="s">
        <v>246</v>
      </c>
      <c r="B1882" s="3">
        <v>41782</v>
      </c>
      <c r="C1882" s="3">
        <v>41821</v>
      </c>
      <c r="D1882" s="2">
        <v>0.1896484699</v>
      </c>
      <c r="E1882" s="4">
        <v>365410245</v>
      </c>
      <c r="F1882" s="4">
        <v>366104557</v>
      </c>
    </row>
    <row r="1883">
      <c r="A1883" s="0" t="s">
        <v>264</v>
      </c>
      <c r="B1883" s="3">
        <v>45377</v>
      </c>
      <c r="C1883" s="3">
        <v>45383</v>
      </c>
      <c r="D1883" s="2">
        <v>3.6793287739</v>
      </c>
      <c r="E1883" s="4">
        <v>49613881</v>
      </c>
      <c r="F1883" s="4">
        <v>51509069</v>
      </c>
    </row>
    <row r="1884">
      <c r="A1884" s="0" t="s">
        <v>264</v>
      </c>
      <c r="B1884" s="3">
        <v>45288</v>
      </c>
      <c r="C1884" s="3">
        <v>45292</v>
      </c>
      <c r="D1884" s="2">
        <v>1.5875368447</v>
      </c>
      <c r="E1884" s="4">
        <v>51509035</v>
      </c>
      <c r="F1884" s="4">
        <v>52339951</v>
      </c>
    </row>
    <row r="1885">
      <c r="A1885" s="0" t="s">
        <v>264</v>
      </c>
      <c r="B1885" s="3">
        <v>45197</v>
      </c>
      <c r="C1885" s="3">
        <v>45200</v>
      </c>
      <c r="D1885" s="2">
        <v>1.0546769732</v>
      </c>
      <c r="E1885" s="4">
        <v>52340001</v>
      </c>
      <c r="F1885" s="4">
        <v>52897903</v>
      </c>
    </row>
    <row r="1886">
      <c r="A1886" s="0" t="s">
        <v>264</v>
      </c>
      <c r="B1886" s="3">
        <v>45106</v>
      </c>
      <c r="C1886" s="3">
        <v>45108</v>
      </c>
      <c r="D1886" s="2">
        <v>3.7010945889</v>
      </c>
      <c r="E1886" s="4">
        <v>53254770</v>
      </c>
      <c r="F1886" s="4">
        <v>55301532</v>
      </c>
    </row>
    <row r="1887">
      <c r="A1887" s="0" t="s">
        <v>264</v>
      </c>
      <c r="B1887" s="3">
        <v>45015</v>
      </c>
      <c r="C1887" s="3">
        <v>45017</v>
      </c>
      <c r="D1887" s="2">
        <v>1.0116725459</v>
      </c>
      <c r="E1887" s="4">
        <v>55643772</v>
      </c>
      <c r="F1887" s="4">
        <v>56212458</v>
      </c>
    </row>
    <row r="1888">
      <c r="A1888" s="0" t="s">
        <v>264</v>
      </c>
      <c r="B1888" s="3">
        <v>44924</v>
      </c>
      <c r="C1888" s="3">
        <v>44927</v>
      </c>
      <c r="D1888" s="2">
        <v>0.9914108047</v>
      </c>
      <c r="E1888" s="4">
        <v>56696530</v>
      </c>
      <c r="F1888" s="4">
        <v>57264254</v>
      </c>
    </row>
    <row r="1889">
      <c r="A1889" s="0" t="s">
        <v>264</v>
      </c>
      <c r="B1889" s="3">
        <v>44833</v>
      </c>
      <c r="C1889" s="3">
        <v>44835</v>
      </c>
      <c r="D1889" s="2">
        <v>2.1979625114</v>
      </c>
      <c r="E1889" s="4">
        <v>57264248</v>
      </c>
      <c r="F1889" s="4">
        <v>58551181</v>
      </c>
    </row>
    <row r="1890">
      <c r="A1890" s="0" t="s">
        <v>264</v>
      </c>
      <c r="B1890" s="3">
        <v>44741</v>
      </c>
      <c r="C1890" s="3">
        <v>44743</v>
      </c>
      <c r="D1890" s="2">
        <v>0.952747503</v>
      </c>
      <c r="E1890" s="4">
        <v>58551192</v>
      </c>
      <c r="F1890" s="4">
        <v>59114403</v>
      </c>
    </row>
    <row r="1891">
      <c r="A1891" s="0" t="s">
        <v>264</v>
      </c>
      <c r="B1891" s="3">
        <v>44650</v>
      </c>
      <c r="C1891" s="3">
        <v>44652</v>
      </c>
      <c r="D1891" s="2">
        <v>4.7594160871</v>
      </c>
      <c r="E1891" s="4">
        <v>59114398</v>
      </c>
      <c r="F1891" s="4">
        <v>62068496</v>
      </c>
    </row>
    <row r="1892">
      <c r="A1892" s="0" t="s">
        <v>264</v>
      </c>
      <c r="B1892" s="3">
        <v>44559</v>
      </c>
      <c r="C1892" s="3">
        <v>44562</v>
      </c>
      <c r="D1892" s="2">
        <v>3.2388453555</v>
      </c>
      <c r="E1892" s="4">
        <v>62068478</v>
      </c>
      <c r="F1892" s="4">
        <v>64146070</v>
      </c>
    </row>
    <row r="1893">
      <c r="A1893" s="0" t="s">
        <v>264</v>
      </c>
      <c r="B1893" s="3">
        <v>44468</v>
      </c>
      <c r="C1893" s="3">
        <v>44470</v>
      </c>
      <c r="D1893" s="2">
        <v>4.9708094058</v>
      </c>
      <c r="E1893" s="4">
        <v>64146073</v>
      </c>
      <c r="F1893" s="4">
        <v>67501441</v>
      </c>
    </row>
    <row r="1894">
      <c r="A1894" s="0" t="s">
        <v>264</v>
      </c>
      <c r="B1894" s="3">
        <v>44376</v>
      </c>
      <c r="C1894" s="3">
        <v>44378</v>
      </c>
      <c r="D1894" s="2">
        <v>1.6275320089</v>
      </c>
      <c r="E1894" s="4">
        <v>67501467</v>
      </c>
      <c r="F1894" s="4">
        <v>68618251</v>
      </c>
    </row>
    <row r="1895">
      <c r="A1895" s="0" t="s">
        <v>264</v>
      </c>
      <c r="B1895" s="3">
        <v>44285</v>
      </c>
      <c r="C1895" s="3">
        <v>44287</v>
      </c>
      <c r="D1895" s="2">
        <v>6.3872613426</v>
      </c>
      <c r="E1895" s="4">
        <v>68618232</v>
      </c>
      <c r="F1895" s="4">
        <v>73300101</v>
      </c>
    </row>
    <row r="1896">
      <c r="A1896" s="0" t="s">
        <v>264</v>
      </c>
      <c r="B1896" s="3">
        <v>44194</v>
      </c>
      <c r="C1896" s="3">
        <v>44197</v>
      </c>
      <c r="D1896" s="2">
        <v>8.6105548169</v>
      </c>
      <c r="E1896" s="4">
        <v>73300099</v>
      </c>
      <c r="F1896" s="4">
        <v>80206307</v>
      </c>
    </row>
    <row r="1897">
      <c r="A1897" s="0" t="s">
        <v>264</v>
      </c>
      <c r="B1897" s="3">
        <v>44103</v>
      </c>
      <c r="C1897" s="3">
        <v>44105</v>
      </c>
      <c r="D1897" s="2">
        <v>7.4769570447</v>
      </c>
      <c r="E1897" s="4">
        <v>80206307</v>
      </c>
      <c r="F1897" s="4">
        <v>86687926</v>
      </c>
    </row>
    <row r="1898">
      <c r="A1898" s="0" t="s">
        <v>264</v>
      </c>
      <c r="B1898" s="3">
        <v>44011</v>
      </c>
      <c r="C1898" s="3">
        <v>44013</v>
      </c>
      <c r="D1898" s="2">
        <v>12.3919290088</v>
      </c>
      <c r="E1898" s="4">
        <v>86687926</v>
      </c>
      <c r="F1898" s="4">
        <v>98949703</v>
      </c>
    </row>
    <row r="1899">
      <c r="A1899" s="0" t="s">
        <v>264</v>
      </c>
      <c r="B1899" s="3">
        <v>43920</v>
      </c>
      <c r="C1899" s="3">
        <v>43922</v>
      </c>
      <c r="D1899" s="2">
        <v>26.2860594667</v>
      </c>
      <c r="E1899" s="4">
        <v>98949706</v>
      </c>
      <c r="F1899" s="4">
        <v>134234726</v>
      </c>
    </row>
    <row r="1900">
      <c r="A1900" s="0" t="s">
        <v>264</v>
      </c>
      <c r="B1900" s="3">
        <v>43826</v>
      </c>
      <c r="C1900" s="3">
        <v>43831</v>
      </c>
      <c r="D1900" s="2">
        <v>11.362971659</v>
      </c>
      <c r="E1900" s="4">
        <v>134234730</v>
      </c>
      <c r="F1900" s="4">
        <v>151443175</v>
      </c>
    </row>
    <row r="1901">
      <c r="A1901" s="0" t="s">
        <v>264</v>
      </c>
      <c r="B1901" s="3">
        <v>43735</v>
      </c>
      <c r="C1901" s="3">
        <v>43739</v>
      </c>
      <c r="D1901" s="2">
        <v>8.1672280984</v>
      </c>
      <c r="E1901" s="4">
        <v>151443169</v>
      </c>
      <c r="F1901" s="4">
        <v>164911900</v>
      </c>
    </row>
    <row r="1902">
      <c r="A1902" s="0" t="s">
        <v>264</v>
      </c>
      <c r="B1902" s="3">
        <v>43643</v>
      </c>
      <c r="C1902" s="3">
        <v>43647</v>
      </c>
      <c r="D1902" s="2">
        <v>10.6985718152</v>
      </c>
      <c r="E1902" s="4">
        <v>164911899</v>
      </c>
      <c r="F1902" s="4">
        <v>184668826</v>
      </c>
    </row>
    <row r="1903">
      <c r="A1903" s="0" t="s">
        <v>264</v>
      </c>
      <c r="B1903" s="3">
        <v>43552</v>
      </c>
      <c r="C1903" s="3">
        <v>43556</v>
      </c>
      <c r="D1903" s="2">
        <v>5.0147407348</v>
      </c>
      <c r="E1903" s="4">
        <v>184668827</v>
      </c>
      <c r="F1903" s="4">
        <v>194418406</v>
      </c>
    </row>
    <row r="1904">
      <c r="A1904" s="0" t="s">
        <v>264</v>
      </c>
      <c r="B1904" s="3">
        <v>43461</v>
      </c>
      <c r="C1904" s="3">
        <v>43466</v>
      </c>
      <c r="D1904" s="2">
        <v>3.2542722329</v>
      </c>
      <c r="E1904" s="4">
        <v>194418417</v>
      </c>
      <c r="F1904" s="4">
        <v>200958142</v>
      </c>
    </row>
    <row r="1905">
      <c r="A1905" s="0" t="s">
        <v>264</v>
      </c>
      <c r="B1905" s="3">
        <v>43370</v>
      </c>
      <c r="C1905" s="3">
        <v>43374</v>
      </c>
      <c r="D1905" s="2">
        <v>3.2066051109</v>
      </c>
      <c r="E1905" s="4">
        <v>200958144</v>
      </c>
      <c r="F1905" s="4">
        <v>207615555</v>
      </c>
    </row>
    <row r="1906">
      <c r="A1906" s="0" t="s">
        <v>264</v>
      </c>
      <c r="B1906" s="3">
        <v>43279</v>
      </c>
      <c r="C1906" s="3">
        <v>43282</v>
      </c>
      <c r="D1906" s="2">
        <v>3.2627709297</v>
      </c>
      <c r="E1906" s="4">
        <v>207615544</v>
      </c>
      <c r="F1906" s="4">
        <v>214618039</v>
      </c>
    </row>
    <row r="1907">
      <c r="A1907" s="0" t="s">
        <v>264</v>
      </c>
      <c r="B1907" s="3">
        <v>43186</v>
      </c>
      <c r="C1907" s="3">
        <v>43191</v>
      </c>
      <c r="D1907" s="2">
        <v>8.2724182605</v>
      </c>
      <c r="E1907" s="4">
        <v>214618039</v>
      </c>
      <c r="F1907" s="4">
        <v>233973288</v>
      </c>
    </row>
    <row r="1908">
      <c r="A1908" s="0" t="s">
        <v>264</v>
      </c>
      <c r="B1908" s="3">
        <v>43097</v>
      </c>
      <c r="C1908" s="3">
        <v>43101</v>
      </c>
      <c r="D1908" s="2">
        <v>24.314195576</v>
      </c>
      <c r="E1908" s="4">
        <v>233973290</v>
      </c>
      <c r="F1908" s="4">
        <v>309137614</v>
      </c>
    </row>
    <row r="1909">
      <c r="A1909" s="0" t="s">
        <v>264</v>
      </c>
      <c r="B1909" s="3">
        <v>43006</v>
      </c>
      <c r="C1909" s="3">
        <v>43009</v>
      </c>
      <c r="D1909" s="2">
        <v>3.8315468334</v>
      </c>
      <c r="E1909" s="4">
        <v>309137602</v>
      </c>
      <c r="F1909" s="4">
        <v>321454273</v>
      </c>
    </row>
    <row r="1910">
      <c r="A1910" s="0" t="s">
        <v>264</v>
      </c>
      <c r="B1910" s="3">
        <v>42915</v>
      </c>
      <c r="C1910" s="3">
        <v>42917</v>
      </c>
      <c r="D1910" s="2">
        <v>4.7462531525</v>
      </c>
      <c r="E1910" s="4">
        <v>321454274</v>
      </c>
      <c r="F1910" s="4">
        <v>337471527</v>
      </c>
    </row>
    <row r="1911">
      <c r="A1911" s="0" t="s">
        <v>264</v>
      </c>
      <c r="B1911" s="3">
        <v>42824</v>
      </c>
      <c r="C1911" s="3">
        <v>42826</v>
      </c>
      <c r="D1911" s="2">
        <v>5.0938913907</v>
      </c>
      <c r="E1911" s="4">
        <v>337471538</v>
      </c>
      <c r="F1911" s="4">
        <v>355584633</v>
      </c>
    </row>
    <row r="1912">
      <c r="A1912" s="0" t="s">
        <v>264</v>
      </c>
      <c r="B1912" s="3">
        <v>42733</v>
      </c>
      <c r="C1912" s="3">
        <v>42736</v>
      </c>
      <c r="D1912" s="2">
        <v>8.4334404772</v>
      </c>
      <c r="E1912" s="4">
        <v>355584629</v>
      </c>
      <c r="F1912" s="4">
        <v>388334596</v>
      </c>
    </row>
    <row r="1913">
      <c r="A1913" s="0" t="s">
        <v>264</v>
      </c>
      <c r="B1913" s="3">
        <v>42642</v>
      </c>
      <c r="C1913" s="3">
        <v>42644</v>
      </c>
      <c r="D1913" s="2">
        <v>13.8940135236</v>
      </c>
      <c r="E1913" s="4">
        <v>388334597</v>
      </c>
      <c r="F1913" s="4">
        <v>450996049</v>
      </c>
    </row>
    <row r="1914">
      <c r="A1914" s="0" t="s">
        <v>264</v>
      </c>
      <c r="B1914" s="3">
        <v>42550</v>
      </c>
      <c r="C1914" s="3">
        <v>42552</v>
      </c>
      <c r="D1914" s="2">
        <v>5.3451560398</v>
      </c>
      <c r="E1914" s="4">
        <v>450996056</v>
      </c>
      <c r="F1914" s="4">
        <v>476463789</v>
      </c>
    </row>
    <row r="1915">
      <c r="A1915" s="0" t="s">
        <v>264</v>
      </c>
      <c r="B1915" s="3">
        <v>42459</v>
      </c>
      <c r="C1915" s="3">
        <v>42461</v>
      </c>
      <c r="D1915" s="2">
        <v>4.7092595331</v>
      </c>
      <c r="E1915" s="4">
        <v>476463786</v>
      </c>
      <c r="F1915" s="4">
        <v>500010582</v>
      </c>
    </row>
    <row r="1916">
      <c r="A1916" s="0" t="s">
        <v>264</v>
      </c>
      <c r="B1916" s="3">
        <v>42367</v>
      </c>
      <c r="C1916" s="3">
        <v>42370</v>
      </c>
      <c r="D1916" s="2">
        <v>4.9831599916</v>
      </c>
      <c r="E1916" s="4">
        <v>500010572</v>
      </c>
      <c r="F1916" s="4">
        <v>526233636</v>
      </c>
    </row>
    <row r="1917">
      <c r="A1917" s="0" t="s">
        <v>264</v>
      </c>
      <c r="B1917" s="3">
        <v>42276</v>
      </c>
      <c r="C1917" s="3">
        <v>42278</v>
      </c>
      <c r="D1917" s="2">
        <v>6.9057133489</v>
      </c>
      <c r="E1917" s="4">
        <v>526233645</v>
      </c>
      <c r="F1917" s="4">
        <v>565269539</v>
      </c>
    </row>
    <row r="1918">
      <c r="A1918" s="0" t="s">
        <v>264</v>
      </c>
      <c r="B1918" s="3">
        <v>42146</v>
      </c>
      <c r="C1918" s="3">
        <v>42186</v>
      </c>
      <c r="D1918" s="2">
        <v>28.0341931225</v>
      </c>
      <c r="E1918" s="4">
        <v>565269539</v>
      </c>
      <c r="F1918" s="4">
        <v>785469605</v>
      </c>
    </row>
    <row r="1919">
      <c r="A1919" s="0" t="s">
        <v>264</v>
      </c>
      <c r="B1919" s="3">
        <v>42055</v>
      </c>
      <c r="C1919" s="3">
        <v>42095</v>
      </c>
      <c r="D1919" s="2">
        <v>25.2752007607</v>
      </c>
      <c r="E1919" s="4">
        <v>785469605</v>
      </c>
      <c r="F1919" s="4">
        <v>1051149836</v>
      </c>
    </row>
    <row r="1920">
      <c r="A1920" s="0" t="s">
        <v>264</v>
      </c>
      <c r="B1920" s="3">
        <v>41964</v>
      </c>
      <c r="C1920" s="3">
        <v>42005</v>
      </c>
      <c r="D1920" s="2">
        <v>28.1222584992</v>
      </c>
      <c r="E1920" s="4">
        <v>1051149836</v>
      </c>
      <c r="F1920" s="4">
        <v>1462413557</v>
      </c>
    </row>
    <row r="1921">
      <c r="A1921" s="0" t="s">
        <v>264</v>
      </c>
      <c r="B1921" s="3">
        <v>41873</v>
      </c>
      <c r="C1921" s="3">
        <v>41913</v>
      </c>
      <c r="D1921" s="2">
        <v>11.1156284059</v>
      </c>
      <c r="E1921" s="4">
        <v>1462413557</v>
      </c>
      <c r="F1921" s="4">
        <v>1645298865</v>
      </c>
    </row>
    <row r="1922">
      <c r="A1922" s="0" t="s">
        <v>264</v>
      </c>
      <c r="B1922" s="3">
        <v>41782</v>
      </c>
      <c r="C1922" s="3">
        <v>41821</v>
      </c>
      <c r="D1922" s="2">
        <v>10.5782969796</v>
      </c>
      <c r="E1922" s="4">
        <v>1645298865</v>
      </c>
      <c r="F1922" s="4">
        <v>1839932376</v>
      </c>
    </row>
    <row r="1923">
      <c r="A1923" s="0" t="s">
        <v>320</v>
      </c>
      <c r="B1923" s="3">
        <v>45377</v>
      </c>
      <c r="C1923" s="3">
        <v>45383</v>
      </c>
      <c r="D1923" s="2">
        <v>6.2440376966</v>
      </c>
      <c r="E1923" s="4">
        <v>186099</v>
      </c>
      <c r="F1923" s="4">
        <v>198493</v>
      </c>
    </row>
    <row r="1924">
      <c r="A1924" s="0" t="s">
        <v>320</v>
      </c>
      <c r="B1924" s="3">
        <v>45288</v>
      </c>
      <c r="C1924" s="3">
        <v>45292</v>
      </c>
      <c r="D1924" s="2">
        <v>5.7818338671</v>
      </c>
      <c r="E1924" s="4">
        <v>198480</v>
      </c>
      <c r="F1924" s="4">
        <v>210660</v>
      </c>
    </row>
    <row r="1925">
      <c r="A1925" s="0" t="s">
        <v>320</v>
      </c>
      <c r="B1925" s="3">
        <v>45197</v>
      </c>
      <c r="C1925" s="3">
        <v>45200</v>
      </c>
      <c r="D1925" s="2">
        <v>5.3768541478</v>
      </c>
      <c r="E1925" s="4">
        <v>210668</v>
      </c>
      <c r="F1925" s="4">
        <v>222639</v>
      </c>
    </row>
    <row r="1926">
      <c r="A1926" s="0" t="s">
        <v>320</v>
      </c>
      <c r="B1926" s="3">
        <v>45106</v>
      </c>
      <c r="C1926" s="3">
        <v>45108</v>
      </c>
      <c r="D1926" s="2">
        <v>5.0191501364</v>
      </c>
      <c r="E1926" s="4">
        <v>222637</v>
      </c>
      <c r="F1926" s="4">
        <v>234402</v>
      </c>
    </row>
    <row r="1927">
      <c r="A1927" s="0" t="s">
        <v>320</v>
      </c>
      <c r="B1927" s="3">
        <v>45015</v>
      </c>
      <c r="C1927" s="3">
        <v>45017</v>
      </c>
      <c r="D1927" s="2">
        <v>4.7009396269</v>
      </c>
      <c r="E1927" s="4">
        <v>234409</v>
      </c>
      <c r="F1927" s="4">
        <v>245972</v>
      </c>
    </row>
    <row r="1928">
      <c r="A1928" s="0" t="s">
        <v>320</v>
      </c>
      <c r="B1928" s="3">
        <v>44924</v>
      </c>
      <c r="C1928" s="3">
        <v>44927</v>
      </c>
      <c r="D1928" s="2">
        <v>79.7172754772</v>
      </c>
      <c r="E1928" s="4">
        <v>245966</v>
      </c>
      <c r="F1928" s="4">
        <v>1212686</v>
      </c>
    </row>
    <row r="1929">
      <c r="A1929" s="0" t="s">
        <v>320</v>
      </c>
      <c r="B1929" s="3">
        <v>44833</v>
      </c>
      <c r="C1929" s="3">
        <v>44835</v>
      </c>
      <c r="D1929" s="2">
        <v>1.5570653617</v>
      </c>
      <c r="E1929" s="4">
        <v>1212688</v>
      </c>
      <c r="F1929" s="4">
        <v>1231869</v>
      </c>
    </row>
    <row r="1930">
      <c r="A1930" s="0" t="s">
        <v>320</v>
      </c>
      <c r="B1930" s="3">
        <v>44741</v>
      </c>
      <c r="C1930" s="3">
        <v>44743</v>
      </c>
      <c r="D1930" s="2">
        <v>1.4660652247</v>
      </c>
      <c r="E1930" s="4">
        <v>1231888</v>
      </c>
      <c r="F1930" s="4">
        <v>1250217</v>
      </c>
    </row>
    <row r="1931">
      <c r="A1931" s="0" t="s">
        <v>320</v>
      </c>
      <c r="B1931" s="3">
        <v>44650</v>
      </c>
      <c r="C1931" s="3">
        <v>44652</v>
      </c>
      <c r="D1931" s="2">
        <v>6.217231515</v>
      </c>
      <c r="E1931" s="4">
        <v>1250189</v>
      </c>
      <c r="F1931" s="4">
        <v>1333069</v>
      </c>
    </row>
    <row r="1932">
      <c r="A1932" s="0" t="s">
        <v>320</v>
      </c>
      <c r="B1932" s="3">
        <v>44559</v>
      </c>
      <c r="C1932" s="3">
        <v>44562</v>
      </c>
      <c r="D1932" s="2">
        <v>1.3849419834</v>
      </c>
      <c r="E1932" s="4">
        <v>1333104</v>
      </c>
      <c r="F1932" s="4">
        <v>1351826</v>
      </c>
    </row>
    <row r="1933">
      <c r="A1933" s="0" t="s">
        <v>320</v>
      </c>
      <c r="B1933" s="3">
        <v>44468</v>
      </c>
      <c r="C1933" s="3">
        <v>44470</v>
      </c>
      <c r="D1933" s="2">
        <v>1.3428455124</v>
      </c>
      <c r="E1933" s="4">
        <v>1351825</v>
      </c>
      <c r="F1933" s="4">
        <v>1370225</v>
      </c>
    </row>
    <row r="1934">
      <c r="A1934" s="0" t="s">
        <v>320</v>
      </c>
      <c r="B1934" s="3">
        <v>44376</v>
      </c>
      <c r="C1934" s="3">
        <v>44378</v>
      </c>
      <c r="D1934" s="2">
        <v>1.3025583365</v>
      </c>
      <c r="E1934" s="4">
        <v>1370185</v>
      </c>
      <c r="F1934" s="4">
        <v>1388268</v>
      </c>
    </row>
    <row r="1935">
      <c r="A1935" s="0" t="s">
        <v>320</v>
      </c>
      <c r="B1935" s="3">
        <v>44285</v>
      </c>
      <c r="C1935" s="3">
        <v>44287</v>
      </c>
      <c r="D1935" s="2">
        <v>16.5102682826</v>
      </c>
      <c r="E1935" s="4">
        <v>1388279</v>
      </c>
      <c r="F1935" s="4">
        <v>1662814</v>
      </c>
    </row>
    <row r="1936">
      <c r="A1936" s="0" t="s">
        <v>320</v>
      </c>
      <c r="B1936" s="3">
        <v>44194</v>
      </c>
      <c r="C1936" s="3">
        <v>44197</v>
      </c>
      <c r="D1936" s="2">
        <v>11.7592953851</v>
      </c>
      <c r="E1936" s="4">
        <v>1662814</v>
      </c>
      <c r="F1936" s="4">
        <v>1884407</v>
      </c>
    </row>
    <row r="1937">
      <c r="A1937" s="0" t="s">
        <v>320</v>
      </c>
      <c r="B1937" s="3">
        <v>44103</v>
      </c>
      <c r="C1937" s="3">
        <v>44105</v>
      </c>
      <c r="D1937" s="2">
        <v>1.0709767713</v>
      </c>
      <c r="E1937" s="4">
        <v>1884403</v>
      </c>
      <c r="F1937" s="4">
        <v>1904803</v>
      </c>
    </row>
    <row r="1938">
      <c r="A1938" s="0" t="s">
        <v>320</v>
      </c>
      <c r="B1938" s="3">
        <v>44011</v>
      </c>
      <c r="C1938" s="3">
        <v>44013</v>
      </c>
      <c r="D1938" s="2">
        <v>8.1839032233</v>
      </c>
      <c r="E1938" s="4">
        <v>1904814</v>
      </c>
      <c r="F1938" s="4">
        <v>2074597</v>
      </c>
    </row>
    <row r="1939">
      <c r="A1939" s="0" t="s">
        <v>320</v>
      </c>
      <c r="B1939" s="3">
        <v>43920</v>
      </c>
      <c r="C1939" s="3">
        <v>43922</v>
      </c>
      <c r="D1939" s="2">
        <v>0.9881789245</v>
      </c>
      <c r="E1939" s="4">
        <v>2074563</v>
      </c>
      <c r="F1939" s="4">
        <v>2095268</v>
      </c>
    </row>
    <row r="1940">
      <c r="A1940" s="0" t="s">
        <v>320</v>
      </c>
      <c r="B1940" s="3">
        <v>43826</v>
      </c>
      <c r="C1940" s="3">
        <v>43831</v>
      </c>
      <c r="D1940" s="2">
        <v>5.1071986936</v>
      </c>
      <c r="E1940" s="4">
        <v>2095290</v>
      </c>
      <c r="F1940" s="4">
        <v>2208060</v>
      </c>
    </row>
    <row r="1941">
      <c r="A1941" s="0" t="s">
        <v>320</v>
      </c>
      <c r="B1941" s="3">
        <v>43735</v>
      </c>
      <c r="C1941" s="3">
        <v>43739</v>
      </c>
      <c r="D1941" s="2">
        <v>0.923906333</v>
      </c>
      <c r="E1941" s="4">
        <v>2208098</v>
      </c>
      <c r="F1941" s="4">
        <v>2228689</v>
      </c>
    </row>
    <row r="1942">
      <c r="A1942" s="0" t="s">
        <v>320</v>
      </c>
      <c r="B1942" s="3">
        <v>43643</v>
      </c>
      <c r="C1942" s="3">
        <v>43647</v>
      </c>
      <c r="D1942" s="2">
        <v>0.8998453151</v>
      </c>
      <c r="E1942" s="4">
        <v>2228705</v>
      </c>
      <c r="F1942" s="4">
        <v>2248942</v>
      </c>
    </row>
    <row r="1943">
      <c r="A1943" s="0" t="s">
        <v>320</v>
      </c>
      <c r="B1943" s="3">
        <v>43552</v>
      </c>
      <c r="C1943" s="3">
        <v>43556</v>
      </c>
      <c r="D1943" s="2">
        <v>21.7018927401</v>
      </c>
      <c r="E1943" s="4">
        <v>2248894</v>
      </c>
      <c r="F1943" s="4">
        <v>2872220</v>
      </c>
    </row>
    <row r="1944">
      <c r="A1944" s="0" t="s">
        <v>320</v>
      </c>
      <c r="B1944" s="3">
        <v>43461</v>
      </c>
      <c r="C1944" s="3">
        <v>43466</v>
      </c>
      <c r="D1944" s="2">
        <v>14.466738066</v>
      </c>
      <c r="E1944" s="4">
        <v>2872218</v>
      </c>
      <c r="F1944" s="4">
        <v>3358013</v>
      </c>
    </row>
    <row r="1945">
      <c r="A1945" s="0" t="s">
        <v>320</v>
      </c>
      <c r="B1945" s="3">
        <v>43370</v>
      </c>
      <c r="C1945" s="3">
        <v>43374</v>
      </c>
      <c r="D1945" s="2">
        <v>5.2221078009</v>
      </c>
      <c r="E1945" s="4">
        <v>3358012</v>
      </c>
      <c r="F1945" s="4">
        <v>3543033</v>
      </c>
    </row>
    <row r="1946">
      <c r="A1946" s="0" t="s">
        <v>320</v>
      </c>
      <c r="B1946" s="3">
        <v>43279</v>
      </c>
      <c r="C1946" s="3">
        <v>43282</v>
      </c>
      <c r="D1946" s="2">
        <v>0.7236859555</v>
      </c>
      <c r="E1946" s="4">
        <v>3542986</v>
      </c>
      <c r="F1946" s="4">
        <v>3568813</v>
      </c>
    </row>
    <row r="1947">
      <c r="A1947" s="0" t="s">
        <v>320</v>
      </c>
      <c r="B1947" s="3">
        <v>43186</v>
      </c>
      <c r="C1947" s="3">
        <v>43191</v>
      </c>
      <c r="D1947" s="2">
        <v>0.7062151455</v>
      </c>
      <c r="E1947" s="4">
        <v>3568847</v>
      </c>
      <c r="F1947" s="4">
        <v>3594230</v>
      </c>
    </row>
    <row r="1948">
      <c r="A1948" s="0" t="s">
        <v>320</v>
      </c>
      <c r="B1948" s="3">
        <v>43097</v>
      </c>
      <c r="C1948" s="3">
        <v>43101</v>
      </c>
      <c r="D1948" s="2">
        <v>0.6892852329</v>
      </c>
      <c r="E1948" s="4">
        <v>3594309</v>
      </c>
      <c r="F1948" s="4">
        <v>3619256</v>
      </c>
    </row>
    <row r="1949">
      <c r="A1949" s="0" t="s">
        <v>320</v>
      </c>
      <c r="B1949" s="3">
        <v>43006</v>
      </c>
      <c r="C1949" s="3">
        <v>43009</v>
      </c>
      <c r="D1949" s="2">
        <v>10.4610065332</v>
      </c>
      <c r="E1949" s="4">
        <v>3619193</v>
      </c>
      <c r="F1949" s="4">
        <v>4042030</v>
      </c>
    </row>
    <row r="1950">
      <c r="A1950" s="0" t="s">
        <v>320</v>
      </c>
      <c r="B1950" s="3">
        <v>42915</v>
      </c>
      <c r="C1950" s="3">
        <v>42917</v>
      </c>
      <c r="D1950" s="2">
        <v>5.2359893078</v>
      </c>
      <c r="E1950" s="4">
        <v>4042030</v>
      </c>
      <c r="F1950" s="4">
        <v>4265364</v>
      </c>
    </row>
    <row r="1951">
      <c r="A1951" s="0" t="s">
        <v>320</v>
      </c>
      <c r="B1951" s="3">
        <v>42824</v>
      </c>
      <c r="C1951" s="3">
        <v>42826</v>
      </c>
      <c r="D1951" s="2">
        <v>0.6559886024</v>
      </c>
      <c r="E1951" s="4">
        <v>4265355</v>
      </c>
      <c r="F1951" s="4">
        <v>4293520</v>
      </c>
    </row>
    <row r="1952">
      <c r="A1952" s="0" t="s">
        <v>320</v>
      </c>
      <c r="B1952" s="3">
        <v>42733</v>
      </c>
      <c r="C1952" s="3">
        <v>42736</v>
      </c>
      <c r="D1952" s="2">
        <v>0.640576675</v>
      </c>
      <c r="E1952" s="4">
        <v>4293582</v>
      </c>
      <c r="F1952" s="4">
        <v>4321263</v>
      </c>
    </row>
    <row r="1953">
      <c r="A1953" s="0" t="s">
        <v>320</v>
      </c>
      <c r="B1953" s="3">
        <v>42642</v>
      </c>
      <c r="C1953" s="3">
        <v>42644</v>
      </c>
      <c r="D1953" s="2">
        <v>0.6256200477</v>
      </c>
      <c r="E1953" s="4">
        <v>4321281</v>
      </c>
      <c r="F1953" s="4">
        <v>4348486</v>
      </c>
    </row>
    <row r="1954">
      <c r="A1954" s="0" t="s">
        <v>320</v>
      </c>
      <c r="B1954" s="3">
        <v>42550</v>
      </c>
      <c r="C1954" s="3">
        <v>42552</v>
      </c>
      <c r="D1954" s="2">
        <v>0.6111035224</v>
      </c>
      <c r="E1954" s="4">
        <v>4348463</v>
      </c>
      <c r="F1954" s="4">
        <v>4375200</v>
      </c>
    </row>
    <row r="1955">
      <c r="A1955" s="0" t="s">
        <v>320</v>
      </c>
      <c r="B1955" s="3">
        <v>42459</v>
      </c>
      <c r="C1955" s="3">
        <v>42461</v>
      </c>
      <c r="D1955" s="2">
        <v>10.594110401</v>
      </c>
      <c r="E1955" s="4">
        <v>4375155</v>
      </c>
      <c r="F1955" s="4">
        <v>4893587</v>
      </c>
    </row>
    <row r="1956">
      <c r="A1956" s="0" t="s">
        <v>320</v>
      </c>
      <c r="B1956" s="3">
        <v>42367</v>
      </c>
      <c r="C1956" s="3">
        <v>42370</v>
      </c>
      <c r="D1956" s="2">
        <v>2.6720853659</v>
      </c>
      <c r="E1956" s="4">
        <v>4893595</v>
      </c>
      <c r="F1956" s="4">
        <v>5027946</v>
      </c>
    </row>
    <row r="1957">
      <c r="A1957" s="0" t="s">
        <v>320</v>
      </c>
      <c r="B1957" s="3">
        <v>42276</v>
      </c>
      <c r="C1957" s="3">
        <v>42278</v>
      </c>
      <c r="D1957" s="2">
        <v>8.5137535534</v>
      </c>
      <c r="E1957" s="4">
        <v>5027935</v>
      </c>
      <c r="F1957" s="4">
        <v>5495837</v>
      </c>
    </row>
    <row r="1958">
      <c r="A1958" s="0" t="s">
        <v>320</v>
      </c>
      <c r="B1958" s="3">
        <v>42146</v>
      </c>
      <c r="C1958" s="3">
        <v>42186</v>
      </c>
      <c r="D1958" s="2">
        <v>22.5861136495</v>
      </c>
      <c r="E1958" s="4">
        <v>5495837</v>
      </c>
      <c r="F1958" s="4">
        <v>7099291</v>
      </c>
    </row>
    <row r="1959">
      <c r="A1959" s="0" t="s">
        <v>320</v>
      </c>
      <c r="B1959" s="3">
        <v>42055</v>
      </c>
      <c r="C1959" s="3">
        <v>42095</v>
      </c>
      <c r="D1959" s="2">
        <v>15.1386359952</v>
      </c>
      <c r="E1959" s="4">
        <v>7099290</v>
      </c>
      <c r="F1959" s="4">
        <v>8365751</v>
      </c>
    </row>
    <row r="1960">
      <c r="A1960" s="0" t="s">
        <v>320</v>
      </c>
      <c r="B1960" s="3">
        <v>41964</v>
      </c>
      <c r="C1960" s="3">
        <v>42005</v>
      </c>
      <c r="D1960" s="2">
        <v>3.8809288649</v>
      </c>
      <c r="E1960" s="4">
        <v>8365751</v>
      </c>
      <c r="F1960" s="4">
        <v>8703529</v>
      </c>
    </row>
    <row r="1961">
      <c r="A1961" s="0" t="s">
        <v>320</v>
      </c>
      <c r="B1961" s="3">
        <v>41873</v>
      </c>
      <c r="C1961" s="3">
        <v>41913</v>
      </c>
      <c r="D1961" s="2">
        <v>12.2150311576</v>
      </c>
      <c r="E1961" s="4">
        <v>8703529</v>
      </c>
      <c r="F1961" s="4">
        <v>9914601</v>
      </c>
    </row>
    <row r="1962">
      <c r="A1962" s="0" t="s">
        <v>320</v>
      </c>
      <c r="B1962" s="3">
        <v>41782</v>
      </c>
      <c r="C1962" s="3">
        <v>41821</v>
      </c>
      <c r="D1962" s="2">
        <v>17.3011331562</v>
      </c>
      <c r="E1962" s="4">
        <v>9914601</v>
      </c>
      <c r="F1962" s="4">
        <v>11988799</v>
      </c>
    </row>
    <row r="1963">
      <c r="A1963" s="0" t="s">
        <v>314</v>
      </c>
      <c r="B1963" s="3">
        <v>45377</v>
      </c>
      <c r="C1963" s="3">
        <v>45383</v>
      </c>
      <c r="D1963" s="2">
        <v>0.9604349034</v>
      </c>
      <c r="E1963" s="4">
        <v>962414</v>
      </c>
      <c r="F1963" s="4">
        <v>971747</v>
      </c>
    </row>
    <row r="1964">
      <c r="A1964" s="0" t="s">
        <v>314</v>
      </c>
      <c r="B1964" s="3">
        <v>45288</v>
      </c>
      <c r="C1964" s="3">
        <v>45292</v>
      </c>
      <c r="D1964" s="2">
        <v>0.9350896721</v>
      </c>
      <c r="E1964" s="4">
        <v>971696</v>
      </c>
      <c r="F1964" s="4">
        <v>980868</v>
      </c>
    </row>
    <row r="1965">
      <c r="A1965" s="0" t="s">
        <v>314</v>
      </c>
      <c r="B1965" s="3">
        <v>45197</v>
      </c>
      <c r="C1965" s="3">
        <v>45200</v>
      </c>
      <c r="D1965" s="2">
        <v>0.9106379419</v>
      </c>
      <c r="E1965" s="4">
        <v>980950</v>
      </c>
      <c r="F1965" s="4">
        <v>989965</v>
      </c>
    </row>
    <row r="1966">
      <c r="A1966" s="0" t="s">
        <v>314</v>
      </c>
      <c r="B1966" s="3">
        <v>45106</v>
      </c>
      <c r="C1966" s="3">
        <v>45108</v>
      </c>
      <c r="D1966" s="2">
        <v>0.887036456</v>
      </c>
      <c r="E1966" s="4">
        <v>989972</v>
      </c>
      <c r="F1966" s="4">
        <v>998832</v>
      </c>
    </row>
    <row r="1967">
      <c r="A1967" s="0" t="s">
        <v>314</v>
      </c>
      <c r="B1967" s="3">
        <v>45015</v>
      </c>
      <c r="C1967" s="3">
        <v>45017</v>
      </c>
      <c r="D1967" s="2">
        <v>0.8642466478</v>
      </c>
      <c r="E1967" s="4">
        <v>998760</v>
      </c>
      <c r="F1967" s="4">
        <v>1007467</v>
      </c>
    </row>
    <row r="1968">
      <c r="A1968" s="0" t="s">
        <v>314</v>
      </c>
      <c r="B1968" s="3">
        <v>44924</v>
      </c>
      <c r="C1968" s="3">
        <v>44927</v>
      </c>
      <c r="D1968" s="2">
        <v>0.8422283523</v>
      </c>
      <c r="E1968" s="4">
        <v>1007556</v>
      </c>
      <c r="F1968" s="4">
        <v>1016114</v>
      </c>
    </row>
    <row r="1969">
      <c r="A1969" s="0" t="s">
        <v>314</v>
      </c>
      <c r="B1969" s="3">
        <v>44833</v>
      </c>
      <c r="C1969" s="3">
        <v>44835</v>
      </c>
      <c r="D1969" s="2">
        <v>0.820947559</v>
      </c>
      <c r="E1969" s="4">
        <v>1016016</v>
      </c>
      <c r="F1969" s="4">
        <v>1024426</v>
      </c>
    </row>
    <row r="1970">
      <c r="A1970" s="0" t="s">
        <v>314</v>
      </c>
      <c r="B1970" s="3">
        <v>44741</v>
      </c>
      <c r="C1970" s="3">
        <v>44743</v>
      </c>
      <c r="D1970" s="2">
        <v>0.8003713495</v>
      </c>
      <c r="E1970" s="4">
        <v>1024505</v>
      </c>
      <c r="F1970" s="4">
        <v>1032771</v>
      </c>
    </row>
    <row r="1971">
      <c r="A1971" s="0" t="s">
        <v>314</v>
      </c>
      <c r="B1971" s="3">
        <v>44650</v>
      </c>
      <c r="C1971" s="3">
        <v>44652</v>
      </c>
      <c r="D1971" s="2">
        <v>0.7804648125</v>
      </c>
      <c r="E1971" s="4">
        <v>1032794</v>
      </c>
      <c r="F1971" s="4">
        <v>1040918</v>
      </c>
    </row>
    <row r="1972">
      <c r="A1972" s="0" t="s">
        <v>314</v>
      </c>
      <c r="B1972" s="3">
        <v>44559</v>
      </c>
      <c r="C1972" s="3">
        <v>44562</v>
      </c>
      <c r="D1972" s="2">
        <v>14.6450879866</v>
      </c>
      <c r="E1972" s="4">
        <v>1040852</v>
      </c>
      <c r="F1972" s="4">
        <v>1219440</v>
      </c>
    </row>
    <row r="1973">
      <c r="A1973" s="0" t="s">
        <v>314</v>
      </c>
      <c r="B1973" s="3">
        <v>44468</v>
      </c>
      <c r="C1973" s="3">
        <v>44470</v>
      </c>
      <c r="D1973" s="2">
        <v>0.7421055427</v>
      </c>
      <c r="E1973" s="4">
        <v>1219414</v>
      </c>
      <c r="F1973" s="4">
        <v>1228531</v>
      </c>
    </row>
    <row r="1974">
      <c r="A1974" s="0" t="s">
        <v>314</v>
      </c>
      <c r="B1974" s="3">
        <v>44376</v>
      </c>
      <c r="C1974" s="3">
        <v>44378</v>
      </c>
      <c r="D1974" s="2">
        <v>0.7240601411</v>
      </c>
      <c r="E1974" s="4">
        <v>1228506</v>
      </c>
      <c r="F1974" s="4">
        <v>1237466</v>
      </c>
    </row>
    <row r="1975">
      <c r="A1975" s="0" t="s">
        <v>314</v>
      </c>
      <c r="B1975" s="3">
        <v>44285</v>
      </c>
      <c r="C1975" s="3">
        <v>44287</v>
      </c>
      <c r="D1975" s="2">
        <v>36.7650799955</v>
      </c>
      <c r="E1975" s="4">
        <v>1237520</v>
      </c>
      <c r="F1975" s="4">
        <v>1957020</v>
      </c>
    </row>
    <row r="1976">
      <c r="A1976" s="0" t="s">
        <v>314</v>
      </c>
      <c r="B1976" s="3">
        <v>44194</v>
      </c>
      <c r="C1976" s="3">
        <v>44197</v>
      </c>
      <c r="D1976" s="2">
        <v>0.6885904079</v>
      </c>
      <c r="E1976" s="4">
        <v>1956978</v>
      </c>
      <c r="F1976" s="4">
        <v>1970547</v>
      </c>
    </row>
    <row r="1977">
      <c r="A1977" s="0" t="s">
        <v>314</v>
      </c>
      <c r="B1977" s="3">
        <v>44103</v>
      </c>
      <c r="C1977" s="3">
        <v>44105</v>
      </c>
      <c r="D1977" s="2">
        <v>0.6721981718</v>
      </c>
      <c r="E1977" s="4">
        <v>1970603</v>
      </c>
      <c r="F1977" s="4">
        <v>1983939</v>
      </c>
    </row>
    <row r="1978">
      <c r="A1978" s="0" t="s">
        <v>314</v>
      </c>
      <c r="B1978" s="3">
        <v>44011</v>
      </c>
      <c r="C1978" s="3">
        <v>44013</v>
      </c>
      <c r="D1978" s="2">
        <v>4.1728114219</v>
      </c>
      <c r="E1978" s="4">
        <v>1983917</v>
      </c>
      <c r="F1978" s="4">
        <v>2070307</v>
      </c>
    </row>
    <row r="1979">
      <c r="A1979" s="0" t="s">
        <v>314</v>
      </c>
      <c r="B1979" s="3">
        <v>43920</v>
      </c>
      <c r="C1979" s="3">
        <v>43922</v>
      </c>
      <c r="D1979" s="2">
        <v>0.6406901561</v>
      </c>
      <c r="E1979" s="4">
        <v>2070341</v>
      </c>
      <c r="F1979" s="4">
        <v>2083691</v>
      </c>
    </row>
    <row r="1980">
      <c r="A1980" s="0" t="s">
        <v>314</v>
      </c>
      <c r="B1980" s="3">
        <v>43826</v>
      </c>
      <c r="C1980" s="3">
        <v>43831</v>
      </c>
      <c r="D1980" s="2">
        <v>0.6257310624</v>
      </c>
      <c r="E1980" s="4">
        <v>2083627</v>
      </c>
      <c r="F1980" s="4">
        <v>2096747</v>
      </c>
    </row>
    <row r="1981">
      <c r="A1981" s="0" t="s">
        <v>314</v>
      </c>
      <c r="B1981" s="3">
        <v>43735</v>
      </c>
      <c r="C1981" s="3">
        <v>43739</v>
      </c>
      <c r="D1981" s="2">
        <v>0.6112105948</v>
      </c>
      <c r="E1981" s="4">
        <v>2096852</v>
      </c>
      <c r="F1981" s="4">
        <v>2109747</v>
      </c>
    </row>
    <row r="1982">
      <c r="A1982" s="0" t="s">
        <v>314</v>
      </c>
      <c r="B1982" s="3">
        <v>43643</v>
      </c>
      <c r="C1982" s="3">
        <v>43647</v>
      </c>
      <c r="D1982" s="2">
        <v>11.0384149242</v>
      </c>
      <c r="E1982" s="4">
        <v>2109684</v>
      </c>
      <c r="F1982" s="4">
        <v>2371455</v>
      </c>
    </row>
    <row r="1983">
      <c r="A1983" s="0" t="s">
        <v>314</v>
      </c>
      <c r="B1983" s="3">
        <v>43552</v>
      </c>
      <c r="C1983" s="3">
        <v>43556</v>
      </c>
      <c r="D1983" s="2">
        <v>0.5852720252</v>
      </c>
      <c r="E1983" s="4">
        <v>2371426</v>
      </c>
      <c r="F1983" s="4">
        <v>2385387</v>
      </c>
    </row>
    <row r="1984">
      <c r="A1984" s="0" t="s">
        <v>314</v>
      </c>
      <c r="B1984" s="3">
        <v>43461</v>
      </c>
      <c r="C1984" s="3">
        <v>43466</v>
      </c>
      <c r="D1984" s="2">
        <v>0.5719161451</v>
      </c>
      <c r="E1984" s="4">
        <v>2385407</v>
      </c>
      <c r="F1984" s="4">
        <v>2399128</v>
      </c>
    </row>
    <row r="1985">
      <c r="A1985" s="0" t="s">
        <v>314</v>
      </c>
      <c r="B1985" s="3">
        <v>43370</v>
      </c>
      <c r="C1985" s="3">
        <v>43374</v>
      </c>
      <c r="D1985" s="2">
        <v>0.1556827346</v>
      </c>
      <c r="E1985" s="4">
        <v>2399223</v>
      </c>
      <c r="F1985" s="4">
        <v>2402964</v>
      </c>
    </row>
    <row r="1986">
      <c r="A1986" s="0" t="s">
        <v>314</v>
      </c>
      <c r="B1986" s="3">
        <v>43279</v>
      </c>
      <c r="C1986" s="3">
        <v>43282</v>
      </c>
      <c r="D1986" s="2">
        <v>0.1198242517</v>
      </c>
      <c r="E1986" s="4">
        <v>2403141</v>
      </c>
      <c r="F1986" s="4">
        <v>2406024</v>
      </c>
    </row>
    <row r="1987">
      <c r="A1987" s="0" t="s">
        <v>314</v>
      </c>
      <c r="B1987" s="3">
        <v>43186</v>
      </c>
      <c r="C1987" s="3">
        <v>43191</v>
      </c>
      <c r="D1987" s="2">
        <v>0.1176248423</v>
      </c>
      <c r="E1987" s="4">
        <v>2405672</v>
      </c>
      <c r="F1987" s="4">
        <v>2408505</v>
      </c>
    </row>
    <row r="1988">
      <c r="A1988" s="0" t="s">
        <v>314</v>
      </c>
      <c r="B1988" s="3">
        <v>43097</v>
      </c>
      <c r="C1988" s="3">
        <v>43101</v>
      </c>
      <c r="D1988" s="2">
        <v>19.5416221458</v>
      </c>
      <c r="E1988" s="4">
        <v>2408590</v>
      </c>
      <c r="F1988" s="4">
        <v>2993585</v>
      </c>
    </row>
    <row r="1989">
      <c r="A1989" s="0" t="s">
        <v>314</v>
      </c>
      <c r="B1989" s="3">
        <v>43006</v>
      </c>
      <c r="C1989" s="3">
        <v>43009</v>
      </c>
      <c r="D1989" s="2">
        <v>16.2496319676</v>
      </c>
      <c r="E1989" s="4">
        <v>2993584</v>
      </c>
      <c r="F1989" s="4">
        <v>3574413</v>
      </c>
    </row>
    <row r="1990">
      <c r="A1990" s="0" t="s">
        <v>314</v>
      </c>
      <c r="B1990" s="3">
        <v>42915</v>
      </c>
      <c r="C1990" s="3">
        <v>42917</v>
      </c>
      <c r="D1990" s="2">
        <v>0.1247734095</v>
      </c>
      <c r="E1990" s="4">
        <v>3574022</v>
      </c>
      <c r="F1990" s="4">
        <v>3578487</v>
      </c>
    </row>
    <row r="1991">
      <c r="A1991" s="0" t="s">
        <v>314</v>
      </c>
      <c r="B1991" s="3">
        <v>42824</v>
      </c>
      <c r="C1991" s="3">
        <v>42826</v>
      </c>
      <c r="D1991" s="2">
        <v>2.896906891</v>
      </c>
      <c r="E1991" s="4">
        <v>3578885</v>
      </c>
      <c r="F1991" s="4">
        <v>3685655</v>
      </c>
    </row>
    <row r="1992">
      <c r="A1992" s="0" t="s">
        <v>314</v>
      </c>
      <c r="B1992" s="3">
        <v>42733</v>
      </c>
      <c r="C1992" s="3">
        <v>42736</v>
      </c>
      <c r="D1992" s="2">
        <v>2.5327801397</v>
      </c>
      <c r="E1992" s="4">
        <v>3685643</v>
      </c>
      <c r="F1992" s="4">
        <v>3781418</v>
      </c>
    </row>
    <row r="1993">
      <c r="A1993" s="0" t="s">
        <v>314</v>
      </c>
      <c r="B1993" s="3">
        <v>42642</v>
      </c>
      <c r="C1993" s="3">
        <v>42644</v>
      </c>
      <c r="D1993" s="2">
        <v>0.1757788737</v>
      </c>
      <c r="E1993" s="4">
        <v>3781623</v>
      </c>
      <c r="F1993" s="4">
        <v>3788282</v>
      </c>
    </row>
    <row r="1994">
      <c r="A1994" s="0" t="s">
        <v>314</v>
      </c>
      <c r="B1994" s="3">
        <v>42550</v>
      </c>
      <c r="C1994" s="3">
        <v>42552</v>
      </c>
      <c r="D1994" s="2">
        <v>0.1724851376</v>
      </c>
      <c r="E1994" s="4">
        <v>3787985</v>
      </c>
      <c r="F1994" s="4">
        <v>3794530</v>
      </c>
    </row>
    <row r="1995">
      <c r="A1995" s="0" t="s">
        <v>314</v>
      </c>
      <c r="B1995" s="3">
        <v>42459</v>
      </c>
      <c r="C1995" s="3">
        <v>42461</v>
      </c>
      <c r="D1995" s="2">
        <v>8.4924250835</v>
      </c>
      <c r="E1995" s="4">
        <v>3794627</v>
      </c>
      <c r="F1995" s="4">
        <v>4146790</v>
      </c>
    </row>
    <row r="1996">
      <c r="A1996" s="0" t="s">
        <v>314</v>
      </c>
      <c r="B1996" s="3">
        <v>42367</v>
      </c>
      <c r="C1996" s="3">
        <v>42370</v>
      </c>
      <c r="D1996" s="2">
        <v>17.1107442386</v>
      </c>
      <c r="E1996" s="4">
        <v>4146792</v>
      </c>
      <c r="F1996" s="4">
        <v>5002810</v>
      </c>
    </row>
    <row r="1997">
      <c r="A1997" s="0" t="s">
        <v>314</v>
      </c>
      <c r="B1997" s="3">
        <v>42276</v>
      </c>
      <c r="C1997" s="3">
        <v>42278</v>
      </c>
      <c r="D1997" s="2">
        <v>11.0908877485</v>
      </c>
      <c r="E1997" s="4">
        <v>5002810</v>
      </c>
      <c r="F1997" s="4">
        <v>5626881</v>
      </c>
    </row>
    <row r="1998">
      <c r="A1998" s="0" t="s">
        <v>314</v>
      </c>
      <c r="B1998" s="3">
        <v>42146</v>
      </c>
      <c r="C1998" s="3">
        <v>42186</v>
      </c>
      <c r="D1998" s="2">
        <v>9.686645873</v>
      </c>
      <c r="E1998" s="4">
        <v>5626881</v>
      </c>
      <c r="F1998" s="4">
        <v>6230397</v>
      </c>
    </row>
    <row r="1999">
      <c r="A1999" s="0" t="s">
        <v>314</v>
      </c>
      <c r="B1999" s="3">
        <v>42055</v>
      </c>
      <c r="C1999" s="3">
        <v>42095</v>
      </c>
      <c r="D1999" s="2">
        <v>6.4874025611</v>
      </c>
      <c r="E1999" s="4">
        <v>6230396</v>
      </c>
      <c r="F1999" s="4">
        <v>6662628</v>
      </c>
    </row>
    <row r="2000">
      <c r="A2000" s="0" t="s">
        <v>314</v>
      </c>
      <c r="B2000" s="3">
        <v>41964</v>
      </c>
      <c r="C2000" s="3">
        <v>42005</v>
      </c>
      <c r="D2000" s="2">
        <v>6.6861909985</v>
      </c>
      <c r="E2000" s="4">
        <v>6662628</v>
      </c>
      <c r="F2000" s="4">
        <v>7140024</v>
      </c>
    </row>
    <row r="2001">
      <c r="A2001" s="0" t="s">
        <v>314</v>
      </c>
      <c r="B2001" s="3">
        <v>41873</v>
      </c>
      <c r="C2001" s="3">
        <v>41913</v>
      </c>
      <c r="D2001" s="2">
        <v>19.4060813545</v>
      </c>
      <c r="E2001" s="4">
        <v>7140024</v>
      </c>
      <c r="F2001" s="4">
        <v>8859259</v>
      </c>
    </row>
    <row r="2002">
      <c r="A2002" s="0" t="s">
        <v>314</v>
      </c>
      <c r="B2002" s="3">
        <v>41782</v>
      </c>
      <c r="C2002" s="3">
        <v>41821</v>
      </c>
      <c r="D2002" s="2">
        <v>0.1247957095</v>
      </c>
      <c r="E2002" s="4">
        <v>8859259</v>
      </c>
      <c r="F2002" s="4">
        <v>8870329</v>
      </c>
    </row>
    <row r="2003">
      <c r="A2003" s="0" t="s">
        <v>302</v>
      </c>
      <c r="B2003" s="3">
        <v>45377</v>
      </c>
      <c r="C2003" s="3">
        <v>45383</v>
      </c>
      <c r="D2003" s="2">
        <v>3.9750146524</v>
      </c>
      <c r="E2003" s="4">
        <v>4753183</v>
      </c>
      <c r="F2003" s="4">
        <v>4949944</v>
      </c>
    </row>
    <row r="2004">
      <c r="A2004" s="0" t="s">
        <v>302</v>
      </c>
      <c r="B2004" s="3">
        <v>45288</v>
      </c>
      <c r="C2004" s="3">
        <v>45292</v>
      </c>
      <c r="D2004" s="2">
        <v>3.7866296589</v>
      </c>
      <c r="E2004" s="4">
        <v>4949947</v>
      </c>
      <c r="F2004" s="4">
        <v>5144760</v>
      </c>
    </row>
    <row r="2005">
      <c r="A2005" s="0" t="s">
        <v>302</v>
      </c>
      <c r="B2005" s="3">
        <v>45197</v>
      </c>
      <c r="C2005" s="3">
        <v>45200</v>
      </c>
      <c r="D2005" s="2">
        <v>5.5475731024</v>
      </c>
      <c r="E2005" s="4">
        <v>5144767</v>
      </c>
      <c r="F2005" s="4">
        <v>5446940</v>
      </c>
    </row>
    <row r="2006">
      <c r="A2006" s="0" t="s">
        <v>302</v>
      </c>
      <c r="B2006" s="3">
        <v>45106</v>
      </c>
      <c r="C2006" s="3">
        <v>45108</v>
      </c>
      <c r="D2006" s="2">
        <v>3.4491311163</v>
      </c>
      <c r="E2006" s="4">
        <v>5446925</v>
      </c>
      <c r="F2006" s="4">
        <v>5641508</v>
      </c>
    </row>
    <row r="2007">
      <c r="A2007" s="0" t="s">
        <v>302</v>
      </c>
      <c r="B2007" s="3">
        <v>45015</v>
      </c>
      <c r="C2007" s="3">
        <v>45017</v>
      </c>
      <c r="D2007" s="2">
        <v>4.2399051522</v>
      </c>
      <c r="E2007" s="4">
        <v>5641525</v>
      </c>
      <c r="F2007" s="4">
        <v>5891311</v>
      </c>
    </row>
    <row r="2008">
      <c r="A2008" s="0" t="s">
        <v>302</v>
      </c>
      <c r="B2008" s="3">
        <v>44924</v>
      </c>
      <c r="C2008" s="3">
        <v>44927</v>
      </c>
      <c r="D2008" s="2">
        <v>3.1622984432</v>
      </c>
      <c r="E2008" s="4">
        <v>5891292</v>
      </c>
      <c r="F2008" s="4">
        <v>6083676</v>
      </c>
    </row>
    <row r="2009">
      <c r="A2009" s="0" t="s">
        <v>302</v>
      </c>
      <c r="B2009" s="3">
        <v>44833</v>
      </c>
      <c r="C2009" s="3">
        <v>44835</v>
      </c>
      <c r="D2009" s="2">
        <v>6.2190137503</v>
      </c>
      <c r="E2009" s="4">
        <v>6083687</v>
      </c>
      <c r="F2009" s="4">
        <v>6487122</v>
      </c>
    </row>
    <row r="2010">
      <c r="A2010" s="0" t="s">
        <v>302</v>
      </c>
      <c r="B2010" s="3">
        <v>44741</v>
      </c>
      <c r="C2010" s="3">
        <v>44743</v>
      </c>
      <c r="D2010" s="2">
        <v>11.3366574116</v>
      </c>
      <c r="E2010" s="4">
        <v>6487120</v>
      </c>
      <c r="F2010" s="4">
        <v>7316575</v>
      </c>
    </row>
    <row r="2011">
      <c r="A2011" s="0" t="s">
        <v>302</v>
      </c>
      <c r="B2011" s="3">
        <v>44650</v>
      </c>
      <c r="C2011" s="3">
        <v>44652</v>
      </c>
      <c r="D2011" s="2">
        <v>2.7478504306</v>
      </c>
      <c r="E2011" s="4">
        <v>7316570</v>
      </c>
      <c r="F2011" s="4">
        <v>7523299</v>
      </c>
    </row>
    <row r="2012">
      <c r="A2012" s="0" t="s">
        <v>302</v>
      </c>
      <c r="B2012" s="3">
        <v>44559</v>
      </c>
      <c r="C2012" s="3">
        <v>44562</v>
      </c>
      <c r="D2012" s="2">
        <v>15.2029532348</v>
      </c>
      <c r="E2012" s="4">
        <v>7523305</v>
      </c>
      <c r="F2012" s="4">
        <v>8872131</v>
      </c>
    </row>
    <row r="2013">
      <c r="A2013" s="0" t="s">
        <v>302</v>
      </c>
      <c r="B2013" s="3">
        <v>44468</v>
      </c>
      <c r="C2013" s="3">
        <v>44470</v>
      </c>
      <c r="D2013" s="2">
        <v>3.1523114892</v>
      </c>
      <c r="E2013" s="4">
        <v>8872117</v>
      </c>
      <c r="F2013" s="4">
        <v>9160897</v>
      </c>
    </row>
    <row r="2014">
      <c r="A2014" s="0" t="s">
        <v>302</v>
      </c>
      <c r="B2014" s="3">
        <v>44376</v>
      </c>
      <c r="C2014" s="3">
        <v>44378</v>
      </c>
      <c r="D2014" s="2">
        <v>16.984901524</v>
      </c>
      <c r="E2014" s="4">
        <v>9160912</v>
      </c>
      <c r="F2014" s="4">
        <v>11035236</v>
      </c>
    </row>
    <row r="2015">
      <c r="A2015" s="0" t="s">
        <v>302</v>
      </c>
      <c r="B2015" s="3">
        <v>44285</v>
      </c>
      <c r="C2015" s="3">
        <v>44287</v>
      </c>
      <c r="D2015" s="2">
        <v>9.9778946255</v>
      </c>
      <c r="E2015" s="4">
        <v>11035241</v>
      </c>
      <c r="F2015" s="4">
        <v>12258368</v>
      </c>
    </row>
    <row r="2016">
      <c r="A2016" s="0" t="s">
        <v>302</v>
      </c>
      <c r="B2016" s="3">
        <v>44194</v>
      </c>
      <c r="C2016" s="3">
        <v>44197</v>
      </c>
      <c r="D2016" s="2">
        <v>10.3790281955</v>
      </c>
      <c r="E2016" s="4">
        <v>12258361</v>
      </c>
      <c r="F2016" s="4">
        <v>13678005</v>
      </c>
    </row>
    <row r="2017">
      <c r="A2017" s="0" t="s">
        <v>302</v>
      </c>
      <c r="B2017" s="3">
        <v>44103</v>
      </c>
      <c r="C2017" s="3">
        <v>44105</v>
      </c>
      <c r="D2017" s="2">
        <v>3.439207409</v>
      </c>
      <c r="E2017" s="4">
        <v>13678012</v>
      </c>
      <c r="F2017" s="4">
        <v>14165182</v>
      </c>
    </row>
    <row r="2018">
      <c r="A2018" s="0" t="s">
        <v>302</v>
      </c>
      <c r="B2018" s="3">
        <v>44011</v>
      </c>
      <c r="C2018" s="3">
        <v>44013</v>
      </c>
      <c r="D2018" s="2">
        <v>10.6951515438</v>
      </c>
      <c r="E2018" s="4">
        <v>14165177</v>
      </c>
      <c r="F2018" s="4">
        <v>15861599</v>
      </c>
    </row>
    <row r="2019">
      <c r="A2019" s="0" t="s">
        <v>302</v>
      </c>
      <c r="B2019" s="3">
        <v>43920</v>
      </c>
      <c r="C2019" s="3">
        <v>43922</v>
      </c>
      <c r="D2019" s="2">
        <v>4.0205960261</v>
      </c>
      <c r="E2019" s="4">
        <v>15861587</v>
      </c>
      <c r="F2019" s="4">
        <v>16526032</v>
      </c>
    </row>
    <row r="2020">
      <c r="A2020" s="0" t="s">
        <v>302</v>
      </c>
      <c r="B2020" s="3">
        <v>43826</v>
      </c>
      <c r="C2020" s="3">
        <v>43831</v>
      </c>
      <c r="D2020" s="2">
        <v>6.6283519175</v>
      </c>
      <c r="E2020" s="4">
        <v>16526045</v>
      </c>
      <c r="F2020" s="4">
        <v>17699211</v>
      </c>
    </row>
    <row r="2021">
      <c r="A2021" s="0" t="s">
        <v>302</v>
      </c>
      <c r="B2021" s="3">
        <v>43735</v>
      </c>
      <c r="C2021" s="3">
        <v>43739</v>
      </c>
      <c r="D2021" s="2">
        <v>15.4135244794</v>
      </c>
      <c r="E2021" s="4">
        <v>17699210</v>
      </c>
      <c r="F2021" s="4">
        <v>20924397</v>
      </c>
    </row>
    <row r="2022">
      <c r="A2022" s="0" t="s">
        <v>302</v>
      </c>
      <c r="B2022" s="3">
        <v>43643</v>
      </c>
      <c r="C2022" s="3">
        <v>43647</v>
      </c>
      <c r="D2022" s="2">
        <v>8.8918307702</v>
      </c>
      <c r="E2022" s="4">
        <v>20924395</v>
      </c>
      <c r="F2022" s="4">
        <v>22966541</v>
      </c>
    </row>
    <row r="2023">
      <c r="A2023" s="0" t="s">
        <v>302</v>
      </c>
      <c r="B2023" s="3">
        <v>43552</v>
      </c>
      <c r="C2023" s="3">
        <v>43556</v>
      </c>
      <c r="D2023" s="2">
        <v>5.2010994991</v>
      </c>
      <c r="E2023" s="4">
        <v>22966540</v>
      </c>
      <c r="F2023" s="4">
        <v>24226589</v>
      </c>
    </row>
    <row r="2024">
      <c r="A2024" s="0" t="s">
        <v>302</v>
      </c>
      <c r="B2024" s="3">
        <v>43461</v>
      </c>
      <c r="C2024" s="3">
        <v>43466</v>
      </c>
      <c r="D2024" s="2">
        <v>8.0088785277</v>
      </c>
      <c r="E2024" s="4">
        <v>24226595</v>
      </c>
      <c r="F2024" s="4">
        <v>26335797</v>
      </c>
    </row>
    <row r="2025">
      <c r="A2025" s="0" t="s">
        <v>302</v>
      </c>
      <c r="B2025" s="3">
        <v>43370</v>
      </c>
      <c r="C2025" s="3">
        <v>43374</v>
      </c>
      <c r="D2025" s="2">
        <v>6.4761639231</v>
      </c>
      <c r="E2025" s="4">
        <v>26335796</v>
      </c>
      <c r="F2025" s="4">
        <v>28159448</v>
      </c>
    </row>
    <row r="2026">
      <c r="A2026" s="0" t="s">
        <v>302</v>
      </c>
      <c r="B2026" s="3">
        <v>43279</v>
      </c>
      <c r="C2026" s="3">
        <v>43282</v>
      </c>
      <c r="D2026" s="2">
        <v>5.4267367811</v>
      </c>
      <c r="E2026" s="4">
        <v>28159453</v>
      </c>
      <c r="F2026" s="4">
        <v>29775279</v>
      </c>
    </row>
    <row r="2027">
      <c r="A2027" s="0" t="s">
        <v>302</v>
      </c>
      <c r="B2027" s="3">
        <v>43186</v>
      </c>
      <c r="C2027" s="3">
        <v>43191</v>
      </c>
      <c r="D2027" s="2">
        <v>1.7712490425</v>
      </c>
      <c r="E2027" s="4">
        <v>29775265</v>
      </c>
      <c r="F2027" s="4">
        <v>30312169</v>
      </c>
    </row>
    <row r="2028">
      <c r="A2028" s="0" t="s">
        <v>302</v>
      </c>
      <c r="B2028" s="3">
        <v>43097</v>
      </c>
      <c r="C2028" s="3">
        <v>43101</v>
      </c>
      <c r="D2028" s="2">
        <v>3.2871507169</v>
      </c>
      <c r="E2028" s="4">
        <v>30312189</v>
      </c>
      <c r="F2028" s="4">
        <v>31342463</v>
      </c>
    </row>
    <row r="2029">
      <c r="A2029" s="0" t="s">
        <v>302</v>
      </c>
      <c r="B2029" s="3">
        <v>43006</v>
      </c>
      <c r="C2029" s="3">
        <v>43009</v>
      </c>
      <c r="D2029" s="2">
        <v>8.214338038</v>
      </c>
      <c r="E2029" s="4">
        <v>31342452</v>
      </c>
      <c r="F2029" s="4">
        <v>34147438</v>
      </c>
    </row>
    <row r="2030">
      <c r="A2030" s="0" t="s">
        <v>302</v>
      </c>
      <c r="B2030" s="3">
        <v>42915</v>
      </c>
      <c r="C2030" s="3">
        <v>42917</v>
      </c>
      <c r="D2030" s="2">
        <v>7.9230131985</v>
      </c>
      <c r="E2030" s="4">
        <v>34147431</v>
      </c>
      <c r="F2030" s="4">
        <v>37085739</v>
      </c>
    </row>
    <row r="2031">
      <c r="A2031" s="0" t="s">
        <v>302</v>
      </c>
      <c r="B2031" s="3">
        <v>42824</v>
      </c>
      <c r="C2031" s="3">
        <v>42826</v>
      </c>
      <c r="D2031" s="2">
        <v>7.8627707762</v>
      </c>
      <c r="E2031" s="4">
        <v>37085748</v>
      </c>
      <c r="F2031" s="4">
        <v>40250557</v>
      </c>
    </row>
    <row r="2032">
      <c r="A2032" s="0" t="s">
        <v>302</v>
      </c>
      <c r="B2032" s="3">
        <v>42733</v>
      </c>
      <c r="C2032" s="3">
        <v>42736</v>
      </c>
      <c r="D2032" s="2">
        <v>13.4252498655</v>
      </c>
      <c r="E2032" s="4">
        <v>40250551</v>
      </c>
      <c r="F2032" s="4">
        <v>46492252</v>
      </c>
    </row>
    <row r="2033">
      <c r="A2033" s="0" t="s">
        <v>302</v>
      </c>
      <c r="B2033" s="3">
        <v>42642</v>
      </c>
      <c r="C2033" s="3">
        <v>42644</v>
      </c>
      <c r="D2033" s="2">
        <v>21.5308789507</v>
      </c>
      <c r="E2033" s="4">
        <v>46492255</v>
      </c>
      <c r="F2033" s="4">
        <v>59249109</v>
      </c>
    </row>
    <row r="2034">
      <c r="A2034" s="0" t="s">
        <v>302</v>
      </c>
      <c r="B2034" s="3">
        <v>42550</v>
      </c>
      <c r="C2034" s="3">
        <v>42552</v>
      </c>
      <c r="D2034" s="2">
        <v>4.3323181526</v>
      </c>
      <c r="E2034" s="4">
        <v>59249101</v>
      </c>
      <c r="F2034" s="4">
        <v>61932201</v>
      </c>
    </row>
    <row r="2035">
      <c r="A2035" s="0" t="s">
        <v>302</v>
      </c>
      <c r="B2035" s="3">
        <v>42459</v>
      </c>
      <c r="C2035" s="3">
        <v>42461</v>
      </c>
      <c r="D2035" s="2">
        <v>9.2868518476</v>
      </c>
      <c r="E2035" s="4">
        <v>61932203</v>
      </c>
      <c r="F2035" s="4">
        <v>68272576</v>
      </c>
    </row>
    <row r="2036">
      <c r="A2036" s="0" t="s">
        <v>302</v>
      </c>
      <c r="B2036" s="3">
        <v>42367</v>
      </c>
      <c r="C2036" s="3">
        <v>42370</v>
      </c>
      <c r="D2036" s="2">
        <v>3.4400821042</v>
      </c>
      <c r="E2036" s="4">
        <v>68272576</v>
      </c>
      <c r="F2036" s="4">
        <v>70704882</v>
      </c>
    </row>
    <row r="2037">
      <c r="A2037" s="0" t="s">
        <v>302</v>
      </c>
      <c r="B2037" s="3">
        <v>42276</v>
      </c>
      <c r="C2037" s="3">
        <v>42278</v>
      </c>
      <c r="D2037" s="2">
        <v>5.4767731406</v>
      </c>
      <c r="E2037" s="4">
        <v>70704887</v>
      </c>
      <c r="F2037" s="4">
        <v>74801601</v>
      </c>
    </row>
    <row r="2038">
      <c r="A2038" s="0" t="s">
        <v>302</v>
      </c>
      <c r="B2038" s="3">
        <v>42146</v>
      </c>
      <c r="C2038" s="3">
        <v>42186</v>
      </c>
      <c r="D2038" s="2">
        <v>23.9485042546</v>
      </c>
      <c r="E2038" s="4">
        <v>74801601</v>
      </c>
      <c r="F2038" s="4">
        <v>98356515</v>
      </c>
    </row>
    <row r="2039">
      <c r="A2039" s="0" t="s">
        <v>302</v>
      </c>
      <c r="B2039" s="3">
        <v>42055</v>
      </c>
      <c r="C2039" s="3">
        <v>42095</v>
      </c>
      <c r="D2039" s="2">
        <v>28.5148259152</v>
      </c>
      <c r="E2039" s="4">
        <v>98356515</v>
      </c>
      <c r="F2039" s="4">
        <v>137590090</v>
      </c>
    </row>
    <row r="2040">
      <c r="A2040" s="0" t="s">
        <v>302</v>
      </c>
      <c r="B2040" s="3">
        <v>41964</v>
      </c>
      <c r="C2040" s="3">
        <v>42005</v>
      </c>
      <c r="D2040" s="2">
        <v>23.2859687627</v>
      </c>
      <c r="E2040" s="4">
        <v>137590090</v>
      </c>
      <c r="F2040" s="4">
        <v>179354530</v>
      </c>
    </row>
    <row r="2041">
      <c r="A2041" s="0" t="s">
        <v>302</v>
      </c>
      <c r="B2041" s="3">
        <v>41873</v>
      </c>
      <c r="C2041" s="3">
        <v>41913</v>
      </c>
      <c r="D2041" s="2">
        <v>14.0471255401</v>
      </c>
      <c r="E2041" s="4">
        <v>179354530</v>
      </c>
      <c r="F2041" s="4">
        <v>208666122</v>
      </c>
    </row>
    <row r="2042">
      <c r="A2042" s="0" t="s">
        <v>302</v>
      </c>
      <c r="B2042" s="3">
        <v>41782</v>
      </c>
      <c r="C2042" s="3">
        <v>41821</v>
      </c>
      <c r="D2042" s="2">
        <v>10.710992508</v>
      </c>
      <c r="E2042" s="4">
        <v>208666122</v>
      </c>
      <c r="F2042" s="4">
        <v>233697437</v>
      </c>
    </row>
    <row r="2043">
      <c r="A2043" s="0" t="s">
        <v>292</v>
      </c>
      <c r="B2043" s="3">
        <v>45377</v>
      </c>
      <c r="C2043" s="3">
        <v>45383</v>
      </c>
      <c r="D2043" s="2">
        <v>1.1356191212</v>
      </c>
      <c r="E2043" s="4">
        <v>8853767</v>
      </c>
      <c r="F2043" s="4">
        <v>8955467</v>
      </c>
    </row>
    <row r="2044">
      <c r="A2044" s="0" t="s">
        <v>292</v>
      </c>
      <c r="B2044" s="3">
        <v>45288</v>
      </c>
      <c r="C2044" s="3">
        <v>45292</v>
      </c>
      <c r="D2044" s="2">
        <v>1.114602017</v>
      </c>
      <c r="E2044" s="4">
        <v>8955473</v>
      </c>
      <c r="F2044" s="4">
        <v>9056416</v>
      </c>
    </row>
    <row r="2045">
      <c r="A2045" s="0" t="s">
        <v>292</v>
      </c>
      <c r="B2045" s="3">
        <v>45197</v>
      </c>
      <c r="C2045" s="3">
        <v>45200</v>
      </c>
      <c r="D2045" s="2">
        <v>1.0941995301</v>
      </c>
      <c r="E2045" s="4">
        <v>9056456</v>
      </c>
      <c r="F2045" s="4">
        <v>9156648</v>
      </c>
    </row>
    <row r="2046">
      <c r="A2046" s="0" t="s">
        <v>292</v>
      </c>
      <c r="B2046" s="3">
        <v>45106</v>
      </c>
      <c r="C2046" s="3">
        <v>45108</v>
      </c>
      <c r="D2046" s="2">
        <v>1.0743857621</v>
      </c>
      <c r="E2046" s="4">
        <v>9156633</v>
      </c>
      <c r="F2046" s="4">
        <v>9256079</v>
      </c>
    </row>
    <row r="2047">
      <c r="A2047" s="0" t="s">
        <v>292</v>
      </c>
      <c r="B2047" s="3">
        <v>45015</v>
      </c>
      <c r="C2047" s="3">
        <v>45017</v>
      </c>
      <c r="D2047" s="2">
        <v>1.0551360347</v>
      </c>
      <c r="E2047" s="4">
        <v>9256107</v>
      </c>
      <c r="F2047" s="4">
        <v>9354813</v>
      </c>
    </row>
    <row r="2048">
      <c r="A2048" s="0" t="s">
        <v>292</v>
      </c>
      <c r="B2048" s="3">
        <v>44924</v>
      </c>
      <c r="C2048" s="3">
        <v>44927</v>
      </c>
      <c r="D2048" s="2">
        <v>1.0364271312</v>
      </c>
      <c r="E2048" s="4">
        <v>9354792</v>
      </c>
      <c r="F2048" s="4">
        <v>9452763</v>
      </c>
    </row>
    <row r="2049">
      <c r="A2049" s="0" t="s">
        <v>292</v>
      </c>
      <c r="B2049" s="3">
        <v>44833</v>
      </c>
      <c r="C2049" s="3">
        <v>44835</v>
      </c>
      <c r="D2049" s="2">
        <v>1.0182370865</v>
      </c>
      <c r="E2049" s="4">
        <v>9452793</v>
      </c>
      <c r="F2049" s="4">
        <v>9550035</v>
      </c>
    </row>
    <row r="2050">
      <c r="A2050" s="0" t="s">
        <v>292</v>
      </c>
      <c r="B2050" s="3">
        <v>44741</v>
      </c>
      <c r="C2050" s="3">
        <v>44743</v>
      </c>
      <c r="D2050" s="2">
        <v>1.0005450013</v>
      </c>
      <c r="E2050" s="4">
        <v>9550025</v>
      </c>
      <c r="F2050" s="4">
        <v>9646543</v>
      </c>
    </row>
    <row r="2051">
      <c r="A2051" s="0" t="s">
        <v>292</v>
      </c>
      <c r="B2051" s="3">
        <v>44650</v>
      </c>
      <c r="C2051" s="3">
        <v>44652</v>
      </c>
      <c r="D2051" s="2">
        <v>0.9833313844</v>
      </c>
      <c r="E2051" s="4">
        <v>9646491</v>
      </c>
      <c r="F2051" s="4">
        <v>9742290</v>
      </c>
    </row>
    <row r="2052">
      <c r="A2052" s="0" t="s">
        <v>292</v>
      </c>
      <c r="B2052" s="3">
        <v>44559</v>
      </c>
      <c r="C2052" s="3">
        <v>44562</v>
      </c>
      <c r="D2052" s="2">
        <v>0.9665774481</v>
      </c>
      <c r="E2052" s="4">
        <v>9742305</v>
      </c>
      <c r="F2052" s="4">
        <v>9837391</v>
      </c>
    </row>
    <row r="2053">
      <c r="A2053" s="0" t="s">
        <v>292</v>
      </c>
      <c r="B2053" s="3">
        <v>44468</v>
      </c>
      <c r="C2053" s="3">
        <v>44470</v>
      </c>
      <c r="D2053" s="2">
        <v>0.9502653718</v>
      </c>
      <c r="E2053" s="4">
        <v>9837374</v>
      </c>
      <c r="F2053" s="4">
        <v>9931752</v>
      </c>
    </row>
    <row r="2054">
      <c r="A2054" s="0" t="s">
        <v>292</v>
      </c>
      <c r="B2054" s="3">
        <v>44376</v>
      </c>
      <c r="C2054" s="3">
        <v>44378</v>
      </c>
      <c r="D2054" s="2">
        <v>0.9343784312</v>
      </c>
      <c r="E2054" s="4">
        <v>9931812</v>
      </c>
      <c r="F2054" s="4">
        <v>10025488</v>
      </c>
    </row>
    <row r="2055">
      <c r="A2055" s="0" t="s">
        <v>292</v>
      </c>
      <c r="B2055" s="3">
        <v>44285</v>
      </c>
      <c r="C2055" s="3">
        <v>44287</v>
      </c>
      <c r="D2055" s="2">
        <v>20.5484270546</v>
      </c>
      <c r="E2055" s="4">
        <v>10025449</v>
      </c>
      <c r="F2055" s="4">
        <v>12618314</v>
      </c>
    </row>
    <row r="2056">
      <c r="A2056" s="0" t="s">
        <v>292</v>
      </c>
      <c r="B2056" s="3">
        <v>44194</v>
      </c>
      <c r="C2056" s="3">
        <v>44197</v>
      </c>
      <c r="D2056" s="2">
        <v>22.456767075</v>
      </c>
      <c r="E2056" s="4">
        <v>12618314</v>
      </c>
      <c r="F2056" s="4">
        <v>16272618</v>
      </c>
    </row>
    <row r="2057">
      <c r="A2057" s="0" t="s">
        <v>292</v>
      </c>
      <c r="B2057" s="3">
        <v>44103</v>
      </c>
      <c r="C2057" s="3">
        <v>44105</v>
      </c>
      <c r="D2057" s="2">
        <v>0.8994068622</v>
      </c>
      <c r="E2057" s="4">
        <v>16272581</v>
      </c>
      <c r="F2057" s="4">
        <v>16420266</v>
      </c>
    </row>
    <row r="2058">
      <c r="A2058" s="0" t="s">
        <v>292</v>
      </c>
      <c r="B2058" s="3">
        <v>44011</v>
      </c>
      <c r="C2058" s="3">
        <v>44013</v>
      </c>
      <c r="D2058" s="2">
        <v>33.4411694595</v>
      </c>
      <c r="E2058" s="4">
        <v>16420303</v>
      </c>
      <c r="F2058" s="4">
        <v>24670360</v>
      </c>
    </row>
    <row r="2059">
      <c r="A2059" s="0" t="s">
        <v>292</v>
      </c>
      <c r="B2059" s="3">
        <v>43920</v>
      </c>
      <c r="C2059" s="3">
        <v>43922</v>
      </c>
      <c r="D2059" s="2">
        <v>36.00949976</v>
      </c>
      <c r="E2059" s="4">
        <v>24670360</v>
      </c>
      <c r="F2059" s="4">
        <v>38553160</v>
      </c>
    </row>
    <row r="2060">
      <c r="A2060" s="0" t="s">
        <v>292</v>
      </c>
      <c r="B2060" s="3">
        <v>43826</v>
      </c>
      <c r="C2060" s="3">
        <v>43831</v>
      </c>
      <c r="D2060" s="2">
        <v>0.8522406366</v>
      </c>
      <c r="E2060" s="4">
        <v>38553167</v>
      </c>
      <c r="F2060" s="4">
        <v>38884557</v>
      </c>
    </row>
    <row r="2061">
      <c r="A2061" s="0" t="s">
        <v>292</v>
      </c>
      <c r="B2061" s="3">
        <v>43735</v>
      </c>
      <c r="C2061" s="3">
        <v>43739</v>
      </c>
      <c r="D2061" s="2">
        <v>10.7597107169</v>
      </c>
      <c r="E2061" s="4">
        <v>38884549</v>
      </c>
      <c r="F2061" s="4">
        <v>43572863</v>
      </c>
    </row>
    <row r="2062">
      <c r="A2062" s="0" t="s">
        <v>292</v>
      </c>
      <c r="B2062" s="3">
        <v>43643</v>
      </c>
      <c r="C2062" s="3">
        <v>43647</v>
      </c>
      <c r="D2062" s="2">
        <v>0.8246886491</v>
      </c>
      <c r="E2062" s="4">
        <v>43572919</v>
      </c>
      <c r="F2062" s="4">
        <v>43935248</v>
      </c>
    </row>
    <row r="2063">
      <c r="A2063" s="0" t="s">
        <v>292</v>
      </c>
      <c r="B2063" s="3">
        <v>43552</v>
      </c>
      <c r="C2063" s="3">
        <v>43556</v>
      </c>
      <c r="D2063" s="2">
        <v>0.8119036598</v>
      </c>
      <c r="E2063" s="4">
        <v>43935156</v>
      </c>
      <c r="F2063" s="4">
        <v>44294787</v>
      </c>
    </row>
    <row r="2064">
      <c r="A2064" s="0" t="s">
        <v>292</v>
      </c>
      <c r="B2064" s="3">
        <v>43461</v>
      </c>
      <c r="C2064" s="3">
        <v>43466</v>
      </c>
      <c r="D2064" s="2">
        <v>0.7994175191</v>
      </c>
      <c r="E2064" s="4">
        <v>44294807</v>
      </c>
      <c r="F2064" s="4">
        <v>44651761</v>
      </c>
    </row>
    <row r="2065">
      <c r="A2065" s="0" t="s">
        <v>292</v>
      </c>
      <c r="B2065" s="3">
        <v>43370</v>
      </c>
      <c r="C2065" s="3">
        <v>43374</v>
      </c>
      <c r="D2065" s="2">
        <v>0.7872201846</v>
      </c>
      <c r="E2065" s="4">
        <v>44651790</v>
      </c>
      <c r="F2065" s="4">
        <v>45006087</v>
      </c>
    </row>
    <row r="2066">
      <c r="A2066" s="0" t="s">
        <v>292</v>
      </c>
      <c r="B2066" s="3">
        <v>43279</v>
      </c>
      <c r="C2066" s="3">
        <v>43282</v>
      </c>
      <c r="D2066" s="2">
        <v>0.7753020975</v>
      </c>
      <c r="E2066" s="4">
        <v>45006015</v>
      </c>
      <c r="F2066" s="4">
        <v>45357674</v>
      </c>
    </row>
    <row r="2067">
      <c r="A2067" s="0" t="s">
        <v>292</v>
      </c>
      <c r="B2067" s="3">
        <v>43186</v>
      </c>
      <c r="C2067" s="3">
        <v>43191</v>
      </c>
      <c r="D2067" s="2">
        <v>0.7636540496</v>
      </c>
      <c r="E2067" s="4">
        <v>45357780</v>
      </c>
      <c r="F2067" s="4">
        <v>45706822</v>
      </c>
    </row>
    <row r="2068">
      <c r="A2068" s="0" t="s">
        <v>292</v>
      </c>
      <c r="B2068" s="3">
        <v>43097</v>
      </c>
      <c r="C2068" s="3">
        <v>43101</v>
      </c>
      <c r="D2068" s="2">
        <v>0.7522673565</v>
      </c>
      <c r="E2068" s="4">
        <v>45706732</v>
      </c>
      <c r="F2068" s="4">
        <v>46053175</v>
      </c>
    </row>
    <row r="2069">
      <c r="A2069" s="0" t="s">
        <v>292</v>
      </c>
      <c r="B2069" s="3">
        <v>43006</v>
      </c>
      <c r="C2069" s="3">
        <v>43009</v>
      </c>
      <c r="D2069" s="2">
        <v>0.7411335332</v>
      </c>
      <c r="E2069" s="4">
        <v>46053173</v>
      </c>
      <c r="F2069" s="4">
        <v>46397037</v>
      </c>
    </row>
    <row r="2070">
      <c r="A2070" s="0" t="s">
        <v>292</v>
      </c>
      <c r="B2070" s="3">
        <v>42915</v>
      </c>
      <c r="C2070" s="3">
        <v>42917</v>
      </c>
      <c r="D2070" s="2">
        <v>0.7302445349</v>
      </c>
      <c r="E2070" s="4">
        <v>46397148</v>
      </c>
      <c r="F2070" s="4">
        <v>46738453</v>
      </c>
    </row>
    <row r="2071">
      <c r="A2071" s="0" t="s">
        <v>292</v>
      </c>
      <c r="B2071" s="3">
        <v>42824</v>
      </c>
      <c r="C2071" s="3">
        <v>42826</v>
      </c>
      <c r="D2071" s="2">
        <v>10.7516305563</v>
      </c>
      <c r="E2071" s="4">
        <v>46738384</v>
      </c>
      <c r="F2071" s="4">
        <v>52368894</v>
      </c>
    </row>
    <row r="2072">
      <c r="A2072" s="0" t="s">
        <v>292</v>
      </c>
      <c r="B2072" s="3">
        <v>42733</v>
      </c>
      <c r="C2072" s="3">
        <v>42736</v>
      </c>
      <c r="D2072" s="2">
        <v>16.0829294796</v>
      </c>
      <c r="E2072" s="4">
        <v>52368896</v>
      </c>
      <c r="F2072" s="4">
        <v>62405534</v>
      </c>
    </row>
    <row r="2073">
      <c r="A2073" s="0" t="s">
        <v>292</v>
      </c>
      <c r="B2073" s="3">
        <v>42642</v>
      </c>
      <c r="C2073" s="3">
        <v>42644</v>
      </c>
      <c r="D2073" s="2">
        <v>12.2276116442</v>
      </c>
      <c r="E2073" s="4">
        <v>62405537</v>
      </c>
      <c r="F2073" s="4">
        <v>71099281</v>
      </c>
    </row>
    <row r="2074">
      <c r="A2074" s="0" t="s">
        <v>292</v>
      </c>
      <c r="B2074" s="3">
        <v>42550</v>
      </c>
      <c r="C2074" s="3">
        <v>42552</v>
      </c>
      <c r="D2074" s="2">
        <v>12.0683166291</v>
      </c>
      <c r="E2074" s="4">
        <v>71099280</v>
      </c>
      <c r="F2074" s="4">
        <v>80857408</v>
      </c>
    </row>
    <row r="2075">
      <c r="A2075" s="0" t="s">
        <v>292</v>
      </c>
      <c r="B2075" s="3">
        <v>42459</v>
      </c>
      <c r="C2075" s="3">
        <v>42461</v>
      </c>
      <c r="D2075" s="2">
        <v>3.2769550313</v>
      </c>
      <c r="E2075" s="4">
        <v>80857413</v>
      </c>
      <c r="F2075" s="4">
        <v>83596844</v>
      </c>
    </row>
    <row r="2076">
      <c r="A2076" s="0" t="s">
        <v>292</v>
      </c>
      <c r="B2076" s="3">
        <v>42367</v>
      </c>
      <c r="C2076" s="3">
        <v>42370</v>
      </c>
      <c r="D2076" s="2">
        <v>0.6750556092</v>
      </c>
      <c r="E2076" s="4">
        <v>83596905</v>
      </c>
      <c r="F2076" s="4">
        <v>84165066</v>
      </c>
    </row>
    <row r="2077">
      <c r="A2077" s="0" t="s">
        <v>292</v>
      </c>
      <c r="B2077" s="3">
        <v>42276</v>
      </c>
      <c r="C2077" s="3">
        <v>42278</v>
      </c>
      <c r="D2077" s="2">
        <v>0.6655707757</v>
      </c>
      <c r="E2077" s="4">
        <v>84165000</v>
      </c>
      <c r="F2077" s="4">
        <v>84728931</v>
      </c>
    </row>
    <row r="2078">
      <c r="A2078" s="0" t="s">
        <v>292</v>
      </c>
      <c r="B2078" s="3">
        <v>42146</v>
      </c>
      <c r="C2078" s="3">
        <v>42186</v>
      </c>
      <c r="D2078" s="2">
        <v>54.2057400668</v>
      </c>
      <c r="E2078" s="4">
        <v>84728930</v>
      </c>
      <c r="F2078" s="4">
        <v>185020853</v>
      </c>
    </row>
    <row r="2079">
      <c r="A2079" s="0" t="s">
        <v>292</v>
      </c>
      <c r="B2079" s="3">
        <v>42055</v>
      </c>
      <c r="C2079" s="3">
        <v>42095</v>
      </c>
      <c r="D2079" s="2">
        <v>4.4053160102</v>
      </c>
      <c r="E2079" s="4">
        <v>185020853</v>
      </c>
      <c r="F2079" s="4">
        <v>193547220</v>
      </c>
    </row>
    <row r="2080">
      <c r="A2080" s="0" t="s">
        <v>292</v>
      </c>
      <c r="B2080" s="3">
        <v>41964</v>
      </c>
      <c r="C2080" s="3">
        <v>42005</v>
      </c>
      <c r="D2080" s="2">
        <v>15.6907299715</v>
      </c>
      <c r="E2080" s="4">
        <v>193547220</v>
      </c>
      <c r="F2080" s="4">
        <v>229568136</v>
      </c>
    </row>
    <row r="2081">
      <c r="A2081" s="0" t="s">
        <v>292</v>
      </c>
      <c r="B2081" s="3">
        <v>41873</v>
      </c>
      <c r="C2081" s="3">
        <v>41913</v>
      </c>
      <c r="D2081" s="2">
        <v>1.009616947</v>
      </c>
      <c r="E2081" s="4">
        <v>229568136</v>
      </c>
      <c r="F2081" s="4">
        <v>231909534</v>
      </c>
    </row>
    <row r="2082">
      <c r="A2082" s="0" t="s">
        <v>292</v>
      </c>
      <c r="B2082" s="3">
        <v>41782</v>
      </c>
      <c r="C2082" s="3">
        <v>41821</v>
      </c>
      <c r="D2082" s="2">
        <v>0.6255713916</v>
      </c>
      <c r="E2082" s="4">
        <v>231909535</v>
      </c>
      <c r="F2082" s="4">
        <v>233369427</v>
      </c>
    </row>
    <row r="2083">
      <c r="A2083" s="0" t="s">
        <v>280</v>
      </c>
      <c r="B2083" s="3">
        <v>45377</v>
      </c>
      <c r="C2083" s="3">
        <v>45383</v>
      </c>
      <c r="D2083" s="2">
        <v>1.0437023121</v>
      </c>
      <c r="E2083" s="4">
        <v>26218288</v>
      </c>
      <c r="F2083" s="4">
        <v>26494815</v>
      </c>
    </row>
    <row r="2084">
      <c r="A2084" s="0" t="s">
        <v>280</v>
      </c>
      <c r="B2084" s="3">
        <v>45288</v>
      </c>
      <c r="C2084" s="3">
        <v>45292</v>
      </c>
      <c r="D2084" s="2">
        <v>4.27300285</v>
      </c>
      <c r="E2084" s="4">
        <v>26494787</v>
      </c>
      <c r="F2084" s="4">
        <v>27677445</v>
      </c>
    </row>
    <row r="2085">
      <c r="A2085" s="0" t="s">
        <v>280</v>
      </c>
      <c r="B2085" s="3">
        <v>45197</v>
      </c>
      <c r="C2085" s="3">
        <v>45200</v>
      </c>
      <c r="D2085" s="2">
        <v>0.9967233123</v>
      </c>
      <c r="E2085" s="4">
        <v>27677458</v>
      </c>
      <c r="F2085" s="4">
        <v>27956103</v>
      </c>
    </row>
    <row r="2086">
      <c r="A2086" s="0" t="s">
        <v>280</v>
      </c>
      <c r="B2086" s="3">
        <v>45106</v>
      </c>
      <c r="C2086" s="3">
        <v>45108</v>
      </c>
      <c r="D2086" s="2">
        <v>5.4050342966</v>
      </c>
      <c r="E2086" s="4">
        <v>28589182</v>
      </c>
      <c r="F2086" s="4">
        <v>30222731</v>
      </c>
    </row>
    <row r="2087">
      <c r="A2087" s="0" t="s">
        <v>280</v>
      </c>
      <c r="B2087" s="3">
        <v>45015</v>
      </c>
      <c r="C2087" s="3">
        <v>45017</v>
      </c>
      <c r="D2087" s="2">
        <v>5.0347899012</v>
      </c>
      <c r="E2087" s="4">
        <v>30222718</v>
      </c>
      <c r="F2087" s="4">
        <v>31825042</v>
      </c>
    </row>
    <row r="2088">
      <c r="A2088" s="0" t="s">
        <v>280</v>
      </c>
      <c r="B2088" s="3">
        <v>44924</v>
      </c>
      <c r="C2088" s="3">
        <v>44927</v>
      </c>
      <c r="D2088" s="2">
        <v>3.7035257336</v>
      </c>
      <c r="E2088" s="4">
        <v>31825042</v>
      </c>
      <c r="F2088" s="4">
        <v>33049021</v>
      </c>
    </row>
    <row r="2089">
      <c r="A2089" s="0" t="s">
        <v>280</v>
      </c>
      <c r="B2089" s="3">
        <v>44833</v>
      </c>
      <c r="C2089" s="3">
        <v>44835</v>
      </c>
      <c r="D2089" s="2">
        <v>0.9047994242</v>
      </c>
      <c r="E2089" s="4">
        <v>33049059</v>
      </c>
      <c r="F2089" s="4">
        <v>33350817</v>
      </c>
    </row>
    <row r="2090">
      <c r="A2090" s="0" t="s">
        <v>280</v>
      </c>
      <c r="B2090" s="3">
        <v>44741</v>
      </c>
      <c r="C2090" s="3">
        <v>44743</v>
      </c>
      <c r="D2090" s="2">
        <v>3.3240346033</v>
      </c>
      <c r="E2090" s="4">
        <v>33350796</v>
      </c>
      <c r="F2090" s="4">
        <v>34497505</v>
      </c>
    </row>
    <row r="2091">
      <c r="A2091" s="0" t="s">
        <v>280</v>
      </c>
      <c r="B2091" s="3">
        <v>44650</v>
      </c>
      <c r="C2091" s="3">
        <v>44652</v>
      </c>
      <c r="D2091" s="2">
        <v>9.5998630768</v>
      </c>
      <c r="E2091" s="4">
        <v>34497495</v>
      </c>
      <c r="F2091" s="4">
        <v>38160888</v>
      </c>
    </row>
    <row r="2092">
      <c r="A2092" s="0" t="s">
        <v>280</v>
      </c>
      <c r="B2092" s="3">
        <v>44559</v>
      </c>
      <c r="C2092" s="3">
        <v>44562</v>
      </c>
      <c r="D2092" s="2">
        <v>1.4921528146</v>
      </c>
      <c r="E2092" s="4">
        <v>38160884</v>
      </c>
      <c r="F2092" s="4">
        <v>38738928</v>
      </c>
    </row>
    <row r="2093">
      <c r="A2093" s="0" t="s">
        <v>280</v>
      </c>
      <c r="B2093" s="3">
        <v>44468</v>
      </c>
      <c r="C2093" s="3">
        <v>44470</v>
      </c>
      <c r="D2093" s="2">
        <v>0.8436538228</v>
      </c>
      <c r="E2093" s="4">
        <v>38738910</v>
      </c>
      <c r="F2093" s="4">
        <v>39068513</v>
      </c>
    </row>
    <row r="2094">
      <c r="A2094" s="0" t="s">
        <v>280</v>
      </c>
      <c r="B2094" s="3">
        <v>44376</v>
      </c>
      <c r="C2094" s="3">
        <v>44378</v>
      </c>
      <c r="D2094" s="2">
        <v>3.4404470275</v>
      </c>
      <c r="E2094" s="4">
        <v>39068532</v>
      </c>
      <c r="F2094" s="4">
        <v>40460556</v>
      </c>
    </row>
    <row r="2095">
      <c r="A2095" s="0" t="s">
        <v>280</v>
      </c>
      <c r="B2095" s="3">
        <v>44285</v>
      </c>
      <c r="C2095" s="3">
        <v>44287</v>
      </c>
      <c r="D2095" s="2">
        <v>3.4157415867</v>
      </c>
      <c r="E2095" s="4">
        <v>40460555</v>
      </c>
      <c r="F2095" s="4">
        <v>41891459</v>
      </c>
    </row>
    <row r="2096">
      <c r="A2096" s="0" t="s">
        <v>280</v>
      </c>
      <c r="B2096" s="3">
        <v>44194</v>
      </c>
      <c r="C2096" s="3">
        <v>44197</v>
      </c>
      <c r="D2096" s="2">
        <v>9.8669506404</v>
      </c>
      <c r="E2096" s="4">
        <v>41891460</v>
      </c>
      <c r="F2096" s="4">
        <v>46477358</v>
      </c>
    </row>
    <row r="2097">
      <c r="A2097" s="0" t="s">
        <v>280</v>
      </c>
      <c r="B2097" s="3">
        <v>44103</v>
      </c>
      <c r="C2097" s="3">
        <v>44105</v>
      </c>
      <c r="D2097" s="2">
        <v>12.8870656048</v>
      </c>
      <c r="E2097" s="4">
        <v>46477363</v>
      </c>
      <c r="F2097" s="4">
        <v>53352999</v>
      </c>
    </row>
    <row r="2098">
      <c r="A2098" s="0" t="s">
        <v>280</v>
      </c>
      <c r="B2098" s="3">
        <v>44011</v>
      </c>
      <c r="C2098" s="3">
        <v>44013</v>
      </c>
      <c r="D2098" s="2">
        <v>11.8955466526</v>
      </c>
      <c r="E2098" s="4">
        <v>53352998</v>
      </c>
      <c r="F2098" s="4">
        <v>60556528</v>
      </c>
    </row>
    <row r="2099">
      <c r="A2099" s="0" t="s">
        <v>280</v>
      </c>
      <c r="B2099" s="3">
        <v>43920</v>
      </c>
      <c r="C2099" s="3">
        <v>43922</v>
      </c>
      <c r="D2099" s="2">
        <v>13.1439173787</v>
      </c>
      <c r="E2099" s="4">
        <v>60556529</v>
      </c>
      <c r="F2099" s="4">
        <v>69720539</v>
      </c>
    </row>
    <row r="2100">
      <c r="A2100" s="0" t="s">
        <v>280</v>
      </c>
      <c r="B2100" s="3">
        <v>43826</v>
      </c>
      <c r="C2100" s="3">
        <v>43831</v>
      </c>
      <c r="D2100" s="2">
        <v>9.5683312638</v>
      </c>
      <c r="E2100" s="4">
        <v>69720535</v>
      </c>
      <c r="F2100" s="4">
        <v>77097477</v>
      </c>
    </row>
    <row r="2101">
      <c r="A2101" s="0" t="s">
        <v>280</v>
      </c>
      <c r="B2101" s="3">
        <v>43735</v>
      </c>
      <c r="C2101" s="3">
        <v>43739</v>
      </c>
      <c r="D2101" s="2">
        <v>6.9655526013</v>
      </c>
      <c r="E2101" s="4">
        <v>77097480</v>
      </c>
      <c r="F2101" s="4">
        <v>82869821</v>
      </c>
    </row>
    <row r="2102">
      <c r="A2102" s="0" t="s">
        <v>280</v>
      </c>
      <c r="B2102" s="3">
        <v>43643</v>
      </c>
      <c r="C2102" s="3">
        <v>43647</v>
      </c>
      <c r="D2102" s="2">
        <v>4.5479537919</v>
      </c>
      <c r="E2102" s="4">
        <v>82869819</v>
      </c>
      <c r="F2102" s="4">
        <v>86818274</v>
      </c>
    </row>
    <row r="2103">
      <c r="A2103" s="0" t="s">
        <v>280</v>
      </c>
      <c r="B2103" s="3">
        <v>43552</v>
      </c>
      <c r="C2103" s="3">
        <v>43556</v>
      </c>
      <c r="D2103" s="2">
        <v>2.0925471732</v>
      </c>
      <c r="E2103" s="4">
        <v>86818301</v>
      </c>
      <c r="F2103" s="4">
        <v>88673843</v>
      </c>
    </row>
    <row r="2104">
      <c r="A2104" s="0" t="s">
        <v>280</v>
      </c>
      <c r="B2104" s="3">
        <v>43461</v>
      </c>
      <c r="C2104" s="3">
        <v>43466</v>
      </c>
      <c r="D2104" s="2">
        <v>4.4515372835</v>
      </c>
      <c r="E2104" s="4">
        <v>88673811</v>
      </c>
      <c r="F2104" s="4">
        <v>92805063</v>
      </c>
    </row>
    <row r="2105">
      <c r="A2105" s="0" t="s">
        <v>280</v>
      </c>
      <c r="B2105" s="3">
        <v>43370</v>
      </c>
      <c r="C2105" s="3">
        <v>43374</v>
      </c>
      <c r="D2105" s="2">
        <v>8.4128299006</v>
      </c>
      <c r="E2105" s="4">
        <v>92805078</v>
      </c>
      <c r="F2105" s="4">
        <v>101329780</v>
      </c>
    </row>
    <row r="2106">
      <c r="A2106" s="0" t="s">
        <v>280</v>
      </c>
      <c r="B2106" s="3">
        <v>43279</v>
      </c>
      <c r="C2106" s="3">
        <v>43282</v>
      </c>
      <c r="D2106" s="2">
        <v>7.3061532064</v>
      </c>
      <c r="E2106" s="4">
        <v>101329771</v>
      </c>
      <c r="F2106" s="4">
        <v>109316610</v>
      </c>
    </row>
    <row r="2107">
      <c r="A2107" s="0" t="s">
        <v>280</v>
      </c>
      <c r="B2107" s="3">
        <v>43186</v>
      </c>
      <c r="C2107" s="3">
        <v>43191</v>
      </c>
      <c r="D2107" s="2">
        <v>3.0354700009</v>
      </c>
      <c r="E2107" s="4">
        <v>109316601</v>
      </c>
      <c r="F2107" s="4">
        <v>112738752</v>
      </c>
    </row>
    <row r="2108">
      <c r="A2108" s="0" t="s">
        <v>280</v>
      </c>
      <c r="B2108" s="3">
        <v>43097</v>
      </c>
      <c r="C2108" s="3">
        <v>43101</v>
      </c>
      <c r="D2108" s="2">
        <v>6.7465688579</v>
      </c>
      <c r="E2108" s="4">
        <v>112738771</v>
      </c>
      <c r="F2108" s="4">
        <v>120895038</v>
      </c>
    </row>
    <row r="2109">
      <c r="A2109" s="0" t="s">
        <v>280</v>
      </c>
      <c r="B2109" s="3">
        <v>43006</v>
      </c>
      <c r="C2109" s="3">
        <v>43009</v>
      </c>
      <c r="D2109" s="2">
        <v>4.3083303012</v>
      </c>
      <c r="E2109" s="4">
        <v>120895023</v>
      </c>
      <c r="F2109" s="4">
        <v>126338085</v>
      </c>
    </row>
    <row r="2110">
      <c r="A2110" s="0" t="s">
        <v>280</v>
      </c>
      <c r="B2110" s="3">
        <v>42915</v>
      </c>
      <c r="C2110" s="3">
        <v>42917</v>
      </c>
      <c r="D2110" s="2">
        <v>11.4285083646</v>
      </c>
      <c r="E2110" s="4">
        <v>126338094</v>
      </c>
      <c r="F2110" s="4">
        <v>142639682</v>
      </c>
    </row>
    <row r="2111">
      <c r="A2111" s="0" t="s">
        <v>280</v>
      </c>
      <c r="B2111" s="3">
        <v>42824</v>
      </c>
      <c r="C2111" s="3">
        <v>42826</v>
      </c>
      <c r="D2111" s="2">
        <v>10.9355135877</v>
      </c>
      <c r="E2111" s="4">
        <v>142639682</v>
      </c>
      <c r="F2111" s="4">
        <v>160153264</v>
      </c>
    </row>
    <row r="2112">
      <c r="A2112" s="0" t="s">
        <v>280</v>
      </c>
      <c r="B2112" s="3">
        <v>42733</v>
      </c>
      <c r="C2112" s="3">
        <v>42736</v>
      </c>
      <c r="D2112" s="2">
        <v>14.6655110227</v>
      </c>
      <c r="E2112" s="4">
        <v>160153261</v>
      </c>
      <c r="F2112" s="4">
        <v>187677061</v>
      </c>
    </row>
    <row r="2113">
      <c r="A2113" s="0" t="s">
        <v>280</v>
      </c>
      <c r="B2113" s="3">
        <v>42642</v>
      </c>
      <c r="C2113" s="3">
        <v>42644</v>
      </c>
      <c r="D2113" s="2">
        <v>10.4887033964</v>
      </c>
      <c r="E2113" s="4">
        <v>187677061</v>
      </c>
      <c r="F2113" s="4">
        <v>209668576</v>
      </c>
    </row>
    <row r="2114">
      <c r="A2114" s="0" t="s">
        <v>280</v>
      </c>
      <c r="B2114" s="3">
        <v>42550</v>
      </c>
      <c r="C2114" s="3">
        <v>42552</v>
      </c>
      <c r="D2114" s="2">
        <v>6.8438178762</v>
      </c>
      <c r="E2114" s="4">
        <v>209668581</v>
      </c>
      <c r="F2114" s="4">
        <v>225072106</v>
      </c>
    </row>
    <row r="2115">
      <c r="A2115" s="0" t="s">
        <v>280</v>
      </c>
      <c r="B2115" s="3">
        <v>42459</v>
      </c>
      <c r="C2115" s="3">
        <v>42461</v>
      </c>
      <c r="D2115" s="2">
        <v>6.5539730269</v>
      </c>
      <c r="E2115" s="4">
        <v>225072098</v>
      </c>
      <c r="F2115" s="4">
        <v>240857857</v>
      </c>
    </row>
    <row r="2116">
      <c r="A2116" s="0" t="s">
        <v>280</v>
      </c>
      <c r="B2116" s="3">
        <v>42367</v>
      </c>
      <c r="C2116" s="3">
        <v>42370</v>
      </c>
      <c r="D2116" s="2">
        <v>3.2386923813</v>
      </c>
      <c r="E2116" s="4">
        <v>240857856</v>
      </c>
      <c r="F2116" s="4">
        <v>248919596</v>
      </c>
    </row>
    <row r="2117">
      <c r="A2117" s="0" t="s">
        <v>280</v>
      </c>
      <c r="B2117" s="3">
        <v>42276</v>
      </c>
      <c r="C2117" s="3">
        <v>42278</v>
      </c>
      <c r="D2117" s="2">
        <v>5.833340301</v>
      </c>
      <c r="E2117" s="4">
        <v>248919603</v>
      </c>
      <c r="F2117" s="4">
        <v>264339421</v>
      </c>
    </row>
    <row r="2118">
      <c r="A2118" s="0" t="s">
        <v>280</v>
      </c>
      <c r="B2118" s="3">
        <v>42146</v>
      </c>
      <c r="C2118" s="3">
        <v>42186</v>
      </c>
      <c r="D2118" s="2">
        <v>34.926003113</v>
      </c>
      <c r="E2118" s="4">
        <v>264339422</v>
      </c>
      <c r="F2118" s="4">
        <v>406213594</v>
      </c>
    </row>
    <row r="2119">
      <c r="A2119" s="0" t="s">
        <v>280</v>
      </c>
      <c r="B2119" s="3">
        <v>42055</v>
      </c>
      <c r="C2119" s="3">
        <v>42095</v>
      </c>
      <c r="D2119" s="2">
        <v>25.7553742016</v>
      </c>
      <c r="E2119" s="4">
        <v>406213593</v>
      </c>
      <c r="F2119" s="4">
        <v>547128616</v>
      </c>
    </row>
    <row r="2120">
      <c r="A2120" s="0" t="s">
        <v>280</v>
      </c>
      <c r="B2120" s="3">
        <v>41964</v>
      </c>
      <c r="C2120" s="3">
        <v>42005</v>
      </c>
      <c r="D2120" s="2">
        <v>23.1095874575</v>
      </c>
      <c r="E2120" s="4">
        <v>547128616</v>
      </c>
      <c r="F2120" s="4">
        <v>711569360</v>
      </c>
    </row>
    <row r="2121">
      <c r="A2121" s="0" t="s">
        <v>280</v>
      </c>
      <c r="B2121" s="3">
        <v>41873</v>
      </c>
      <c r="C2121" s="3">
        <v>41913</v>
      </c>
      <c r="D2121" s="2">
        <v>15.6734299663</v>
      </c>
      <c r="E2121" s="4">
        <v>711569360</v>
      </c>
      <c r="F2121" s="4">
        <v>843825807</v>
      </c>
    </row>
    <row r="2122">
      <c r="A2122" s="0" t="s">
        <v>280</v>
      </c>
      <c r="B2122" s="3">
        <v>41782</v>
      </c>
      <c r="C2122" s="3">
        <v>41821</v>
      </c>
      <c r="D2122" s="2">
        <v>12.9756552354</v>
      </c>
      <c r="E2122" s="4">
        <v>843825807</v>
      </c>
      <c r="F2122" s="4">
        <v>969643390</v>
      </c>
    </row>
    <row r="2123">
      <c r="A2123" s="0" t="s">
        <v>274</v>
      </c>
      <c r="B2123" s="3">
        <v>45377</v>
      </c>
      <c r="C2123" s="3">
        <v>45383</v>
      </c>
      <c r="D2123" s="2">
        <v>3.4822667963</v>
      </c>
      <c r="E2123" s="4">
        <v>32718806</v>
      </c>
      <c r="F2123" s="4">
        <v>33899269</v>
      </c>
    </row>
    <row r="2124">
      <c r="A2124" s="0" t="s">
        <v>274</v>
      </c>
      <c r="B2124" s="3">
        <v>45288</v>
      </c>
      <c r="C2124" s="3">
        <v>45292</v>
      </c>
      <c r="D2124" s="2">
        <v>3.3408722058</v>
      </c>
      <c r="E2124" s="4">
        <v>33899256</v>
      </c>
      <c r="F2124" s="4">
        <v>35070931</v>
      </c>
    </row>
    <row r="2125">
      <c r="A2125" s="0" t="s">
        <v>274</v>
      </c>
      <c r="B2125" s="3">
        <v>45197</v>
      </c>
      <c r="C2125" s="3">
        <v>45200</v>
      </c>
      <c r="D2125" s="2">
        <v>3.3061560613</v>
      </c>
      <c r="E2125" s="4">
        <v>35070921</v>
      </c>
      <c r="F2125" s="4">
        <v>36270066</v>
      </c>
    </row>
    <row r="2126">
      <c r="A2126" s="0" t="s">
        <v>274</v>
      </c>
      <c r="B2126" s="3">
        <v>45106</v>
      </c>
      <c r="C2126" s="3">
        <v>45108</v>
      </c>
      <c r="D2126" s="2">
        <v>4.2000456521</v>
      </c>
      <c r="E2126" s="4">
        <v>36270084</v>
      </c>
      <c r="F2126" s="4">
        <v>37860231</v>
      </c>
    </row>
    <row r="2127">
      <c r="A2127" s="0" t="s">
        <v>274</v>
      </c>
      <c r="B2127" s="3">
        <v>45015</v>
      </c>
      <c r="C2127" s="3">
        <v>45017</v>
      </c>
      <c r="D2127" s="2">
        <v>3.0692034706</v>
      </c>
      <c r="E2127" s="4">
        <v>37860226</v>
      </c>
      <c r="F2127" s="4">
        <v>39059027</v>
      </c>
    </row>
    <row r="2128">
      <c r="A2128" s="0" t="s">
        <v>274</v>
      </c>
      <c r="B2128" s="3">
        <v>44924</v>
      </c>
      <c r="C2128" s="3">
        <v>44927</v>
      </c>
      <c r="D2128" s="2">
        <v>2.9562964821</v>
      </c>
      <c r="E2128" s="4">
        <v>39059029</v>
      </c>
      <c r="F2128" s="4">
        <v>40248906</v>
      </c>
    </row>
    <row r="2129">
      <c r="A2129" s="0" t="s">
        <v>274</v>
      </c>
      <c r="B2129" s="3">
        <v>44833</v>
      </c>
      <c r="C2129" s="3">
        <v>44835</v>
      </c>
      <c r="D2129" s="2">
        <v>2.8506432023</v>
      </c>
      <c r="E2129" s="4">
        <v>40248894</v>
      </c>
      <c r="F2129" s="4">
        <v>41429913</v>
      </c>
    </row>
    <row r="2130">
      <c r="A2130" s="0" t="s">
        <v>274</v>
      </c>
      <c r="B2130" s="3">
        <v>44741</v>
      </c>
      <c r="C2130" s="3">
        <v>44743</v>
      </c>
      <c r="D2130" s="2">
        <v>4.1907673804</v>
      </c>
      <c r="E2130" s="4">
        <v>41429928</v>
      </c>
      <c r="F2130" s="4">
        <v>43242104</v>
      </c>
    </row>
    <row r="2131">
      <c r="A2131" s="0" t="s">
        <v>274</v>
      </c>
      <c r="B2131" s="3">
        <v>44650</v>
      </c>
      <c r="C2131" s="3">
        <v>44652</v>
      </c>
      <c r="D2131" s="2">
        <v>2.7274087078</v>
      </c>
      <c r="E2131" s="4">
        <v>43242083</v>
      </c>
      <c r="F2131" s="4">
        <v>44454540</v>
      </c>
    </row>
    <row r="2132">
      <c r="A2132" s="0" t="s">
        <v>274</v>
      </c>
      <c r="B2132" s="3">
        <v>44559</v>
      </c>
      <c r="C2132" s="3">
        <v>44562</v>
      </c>
      <c r="D2132" s="2">
        <v>3.6782034774</v>
      </c>
      <c r="E2132" s="4">
        <v>44454554</v>
      </c>
      <c r="F2132" s="4">
        <v>46152123</v>
      </c>
    </row>
    <row r="2133">
      <c r="A2133" s="0" t="s">
        <v>274</v>
      </c>
      <c r="B2133" s="3">
        <v>44468</v>
      </c>
      <c r="C2133" s="3">
        <v>44470</v>
      </c>
      <c r="D2133" s="2">
        <v>2.6822834819</v>
      </c>
      <c r="E2133" s="4">
        <v>46152131</v>
      </c>
      <c r="F2133" s="4">
        <v>47424182</v>
      </c>
    </row>
    <row r="2134">
      <c r="A2134" s="0" t="s">
        <v>274</v>
      </c>
      <c r="B2134" s="3">
        <v>44376</v>
      </c>
      <c r="C2134" s="3">
        <v>44378</v>
      </c>
      <c r="D2134" s="2">
        <v>3.3458746676</v>
      </c>
      <c r="E2134" s="4">
        <v>47424173</v>
      </c>
      <c r="F2134" s="4">
        <v>49065855</v>
      </c>
    </row>
    <row r="2135">
      <c r="A2135" s="0" t="s">
        <v>274</v>
      </c>
      <c r="B2135" s="3">
        <v>44285</v>
      </c>
      <c r="C2135" s="3">
        <v>44287</v>
      </c>
      <c r="D2135" s="2">
        <v>2.398539733</v>
      </c>
      <c r="E2135" s="4">
        <v>49065844</v>
      </c>
      <c r="F2135" s="4">
        <v>50271629</v>
      </c>
    </row>
    <row r="2136">
      <c r="A2136" s="0" t="s">
        <v>274</v>
      </c>
      <c r="B2136" s="3">
        <v>44194</v>
      </c>
      <c r="C2136" s="3">
        <v>44197</v>
      </c>
      <c r="D2136" s="2">
        <v>3.3408246252</v>
      </c>
      <c r="E2136" s="4">
        <v>50271630</v>
      </c>
      <c r="F2136" s="4">
        <v>52009165</v>
      </c>
    </row>
    <row r="2137">
      <c r="A2137" s="0" t="s">
        <v>274</v>
      </c>
      <c r="B2137" s="3">
        <v>44103</v>
      </c>
      <c r="C2137" s="3">
        <v>44105</v>
      </c>
      <c r="D2137" s="2">
        <v>2.421939581</v>
      </c>
      <c r="E2137" s="4">
        <v>52009155</v>
      </c>
      <c r="F2137" s="4">
        <v>53300050</v>
      </c>
    </row>
    <row r="2138">
      <c r="A2138" s="0" t="s">
        <v>274</v>
      </c>
      <c r="B2138" s="3">
        <v>44011</v>
      </c>
      <c r="C2138" s="3">
        <v>44013</v>
      </c>
      <c r="D2138" s="2">
        <v>6.837204113</v>
      </c>
      <c r="E2138" s="4">
        <v>53300064</v>
      </c>
      <c r="F2138" s="4">
        <v>57211748</v>
      </c>
    </row>
    <row r="2139">
      <c r="A2139" s="0" t="s">
        <v>274</v>
      </c>
      <c r="B2139" s="3">
        <v>43920</v>
      </c>
      <c r="C2139" s="3">
        <v>43922</v>
      </c>
      <c r="D2139" s="2">
        <v>5.8810512137</v>
      </c>
      <c r="E2139" s="4">
        <v>57211756</v>
      </c>
      <c r="F2139" s="4">
        <v>60786650</v>
      </c>
    </row>
    <row r="2140">
      <c r="A2140" s="0" t="s">
        <v>274</v>
      </c>
      <c r="B2140" s="3">
        <v>43826</v>
      </c>
      <c r="C2140" s="3">
        <v>43831</v>
      </c>
      <c r="D2140" s="2">
        <v>3.8759557546</v>
      </c>
      <c r="E2140" s="4">
        <v>60786653</v>
      </c>
      <c r="F2140" s="4">
        <v>63237719</v>
      </c>
    </row>
    <row r="2141">
      <c r="A2141" s="0" t="s">
        <v>274</v>
      </c>
      <c r="B2141" s="3">
        <v>43735</v>
      </c>
      <c r="C2141" s="3">
        <v>43739</v>
      </c>
      <c r="D2141" s="2">
        <v>2.1123553604</v>
      </c>
      <c r="E2141" s="4">
        <v>63237709</v>
      </c>
      <c r="F2141" s="4">
        <v>64602340</v>
      </c>
    </row>
    <row r="2142">
      <c r="A2142" s="0" t="s">
        <v>274</v>
      </c>
      <c r="B2142" s="3">
        <v>43643</v>
      </c>
      <c r="C2142" s="3">
        <v>43647</v>
      </c>
      <c r="D2142" s="2">
        <v>3.4908285334</v>
      </c>
      <c r="E2142" s="4">
        <v>64602338</v>
      </c>
      <c r="F2142" s="4">
        <v>66939066</v>
      </c>
    </row>
    <row r="2143">
      <c r="A2143" s="0" t="s">
        <v>274</v>
      </c>
      <c r="B2143" s="3">
        <v>43552</v>
      </c>
      <c r="C2143" s="3">
        <v>43556</v>
      </c>
      <c r="D2143" s="2">
        <v>2.0618432898</v>
      </c>
      <c r="E2143" s="4">
        <v>66939073</v>
      </c>
      <c r="F2143" s="4">
        <v>68348308</v>
      </c>
    </row>
    <row r="2144">
      <c r="A2144" s="0" t="s">
        <v>274</v>
      </c>
      <c r="B2144" s="3">
        <v>43461</v>
      </c>
      <c r="C2144" s="3">
        <v>43466</v>
      </c>
      <c r="D2144" s="2">
        <v>1.9478511455</v>
      </c>
      <c r="E2144" s="4">
        <v>68348326</v>
      </c>
      <c r="F2144" s="4">
        <v>69706097</v>
      </c>
    </row>
    <row r="2145">
      <c r="A2145" s="0" t="s">
        <v>274</v>
      </c>
      <c r="B2145" s="3">
        <v>43370</v>
      </c>
      <c r="C2145" s="3">
        <v>43374</v>
      </c>
      <c r="D2145" s="2">
        <v>1.8966814935</v>
      </c>
      <c r="E2145" s="4">
        <v>69706070</v>
      </c>
      <c r="F2145" s="4">
        <v>71053733</v>
      </c>
    </row>
    <row r="2146">
      <c r="A2146" s="0" t="s">
        <v>274</v>
      </c>
      <c r="B2146" s="3">
        <v>43279</v>
      </c>
      <c r="C2146" s="3">
        <v>43282</v>
      </c>
      <c r="D2146" s="2">
        <v>1.8477766903</v>
      </c>
      <c r="E2146" s="4">
        <v>71053747</v>
      </c>
      <c r="F2146" s="4">
        <v>72391378</v>
      </c>
    </row>
    <row r="2147">
      <c r="A2147" s="0" t="s">
        <v>274</v>
      </c>
      <c r="B2147" s="3">
        <v>43186</v>
      </c>
      <c r="C2147" s="3">
        <v>43191</v>
      </c>
      <c r="D2147" s="2">
        <v>3.0197884286</v>
      </c>
      <c r="E2147" s="4">
        <v>72391358</v>
      </c>
      <c r="F2147" s="4">
        <v>74645494</v>
      </c>
    </row>
    <row r="2148">
      <c r="A2148" s="0" t="s">
        <v>274</v>
      </c>
      <c r="B2148" s="3">
        <v>43097</v>
      </c>
      <c r="C2148" s="3">
        <v>43101</v>
      </c>
      <c r="D2148" s="2">
        <v>43.3649795691</v>
      </c>
      <c r="E2148" s="4">
        <v>74645508</v>
      </c>
      <c r="F2148" s="4">
        <v>131800973</v>
      </c>
    </row>
    <row r="2149">
      <c r="A2149" s="0" t="s">
        <v>274</v>
      </c>
      <c r="B2149" s="3">
        <v>43006</v>
      </c>
      <c r="C2149" s="3">
        <v>43009</v>
      </c>
      <c r="D2149" s="2">
        <v>1.6194340952</v>
      </c>
      <c r="E2149" s="4">
        <v>131801000</v>
      </c>
      <c r="F2149" s="4">
        <v>133970565</v>
      </c>
    </row>
    <row r="2150">
      <c r="A2150" s="0" t="s">
        <v>274</v>
      </c>
      <c r="B2150" s="3">
        <v>42915</v>
      </c>
      <c r="C2150" s="3">
        <v>42917</v>
      </c>
      <c r="D2150" s="2">
        <v>46.797133377</v>
      </c>
      <c r="E2150" s="4">
        <v>133970539</v>
      </c>
      <c r="F2150" s="4">
        <v>251810753</v>
      </c>
    </row>
    <row r="2151">
      <c r="A2151" s="0" t="s">
        <v>274</v>
      </c>
      <c r="B2151" s="3">
        <v>42824</v>
      </c>
      <c r="C2151" s="3">
        <v>42826</v>
      </c>
      <c r="D2151" s="2">
        <v>3.8821885812</v>
      </c>
      <c r="E2151" s="4">
        <v>251810763</v>
      </c>
      <c r="F2151" s="4">
        <v>261981374</v>
      </c>
    </row>
    <row r="2152">
      <c r="A2152" s="0" t="s">
        <v>274</v>
      </c>
      <c r="B2152" s="3">
        <v>42733</v>
      </c>
      <c r="C2152" s="3">
        <v>42736</v>
      </c>
      <c r="D2152" s="2">
        <v>2.3512769185</v>
      </c>
      <c r="E2152" s="4">
        <v>261981350</v>
      </c>
      <c r="F2152" s="4">
        <v>268289581</v>
      </c>
    </row>
    <row r="2153">
      <c r="A2153" s="0" t="s">
        <v>274</v>
      </c>
      <c r="B2153" s="3">
        <v>42642</v>
      </c>
      <c r="C2153" s="3">
        <v>42644</v>
      </c>
      <c r="D2153" s="2">
        <v>3.9641000707</v>
      </c>
      <c r="E2153" s="4">
        <v>268289598</v>
      </c>
      <c r="F2153" s="4">
        <v>279363861</v>
      </c>
    </row>
    <row r="2154">
      <c r="A2154" s="0" t="s">
        <v>274</v>
      </c>
      <c r="B2154" s="3">
        <v>42550</v>
      </c>
      <c r="C2154" s="3">
        <v>42552</v>
      </c>
      <c r="D2154" s="2">
        <v>2.1642727116</v>
      </c>
      <c r="E2154" s="4">
        <v>279363874</v>
      </c>
      <c r="F2154" s="4">
        <v>285543821</v>
      </c>
    </row>
    <row r="2155">
      <c r="A2155" s="0" t="s">
        <v>274</v>
      </c>
      <c r="B2155" s="3">
        <v>42459</v>
      </c>
      <c r="C2155" s="3">
        <v>42461</v>
      </c>
      <c r="D2155" s="2">
        <v>1.3642410214</v>
      </c>
      <c r="E2155" s="4">
        <v>285543816</v>
      </c>
      <c r="F2155" s="4">
        <v>289493201</v>
      </c>
    </row>
    <row r="2156">
      <c r="A2156" s="0" t="s">
        <v>274</v>
      </c>
      <c r="B2156" s="3">
        <v>42367</v>
      </c>
      <c r="C2156" s="3">
        <v>42370</v>
      </c>
      <c r="D2156" s="2">
        <v>2.7269834476</v>
      </c>
      <c r="E2156" s="4">
        <v>289493174</v>
      </c>
      <c r="F2156" s="4">
        <v>297608920</v>
      </c>
    </row>
    <row r="2157">
      <c r="A2157" s="0" t="s">
        <v>274</v>
      </c>
      <c r="B2157" s="3">
        <v>42276</v>
      </c>
      <c r="C2157" s="3">
        <v>42278</v>
      </c>
      <c r="D2157" s="2">
        <v>1.3081975036</v>
      </c>
      <c r="E2157" s="4">
        <v>297608935</v>
      </c>
      <c r="F2157" s="4">
        <v>301553855</v>
      </c>
    </row>
    <row r="2158">
      <c r="A2158" s="0" t="s">
        <v>274</v>
      </c>
      <c r="B2158" s="3">
        <v>42146</v>
      </c>
      <c r="C2158" s="3">
        <v>42186</v>
      </c>
      <c r="D2158" s="2">
        <v>5.9352569521</v>
      </c>
      <c r="E2158" s="4">
        <v>301553855</v>
      </c>
      <c r="F2158" s="4">
        <v>320581171</v>
      </c>
    </row>
    <row r="2159">
      <c r="A2159" s="0" t="s">
        <v>274</v>
      </c>
      <c r="B2159" s="3">
        <v>42055</v>
      </c>
      <c r="C2159" s="3">
        <v>42095</v>
      </c>
      <c r="D2159" s="2">
        <v>1.6024908667</v>
      </c>
      <c r="E2159" s="4">
        <v>320581171</v>
      </c>
      <c r="F2159" s="4">
        <v>325802120</v>
      </c>
    </row>
    <row r="2160">
      <c r="A2160" s="0" t="s">
        <v>274</v>
      </c>
      <c r="B2160" s="3">
        <v>41964</v>
      </c>
      <c r="C2160" s="3">
        <v>42005</v>
      </c>
      <c r="D2160" s="2">
        <v>9.5670491246</v>
      </c>
      <c r="E2160" s="4">
        <v>325802120</v>
      </c>
      <c r="F2160" s="4">
        <v>360269257</v>
      </c>
    </row>
    <row r="2161">
      <c r="A2161" s="0" t="s">
        <v>274</v>
      </c>
      <c r="B2161" s="3">
        <v>41873</v>
      </c>
      <c r="C2161" s="3">
        <v>41913</v>
      </c>
      <c r="D2161" s="2">
        <v>1.2139484368</v>
      </c>
      <c r="E2161" s="4">
        <v>360269257</v>
      </c>
      <c r="F2161" s="4">
        <v>364696484</v>
      </c>
    </row>
    <row r="2162">
      <c r="A2162" s="0" t="s">
        <v>274</v>
      </c>
      <c r="B2162" s="3">
        <v>41782</v>
      </c>
      <c r="C2162" s="3">
        <v>41821</v>
      </c>
      <c r="D2162" s="2">
        <v>2.9521721831</v>
      </c>
      <c r="E2162" s="4">
        <v>364696484</v>
      </c>
      <c r="F2162" s="4">
        <v>375790466</v>
      </c>
    </row>
    <row r="2163">
      <c r="A2163" s="0" t="s">
        <v>286</v>
      </c>
      <c r="B2163" s="3">
        <v>45377</v>
      </c>
      <c r="C2163" s="3">
        <v>45383</v>
      </c>
      <c r="D2163" s="2">
        <v>1.0445970694</v>
      </c>
      <c r="E2163" s="4">
        <v>13108454</v>
      </c>
      <c r="F2163" s="4">
        <v>13246830</v>
      </c>
    </row>
    <row r="2164">
      <c r="A2164" s="0" t="s">
        <v>286</v>
      </c>
      <c r="B2164" s="3">
        <v>45288</v>
      </c>
      <c r="C2164" s="3">
        <v>45292</v>
      </c>
      <c r="D2164" s="2">
        <v>1.0231919135</v>
      </c>
      <c r="E2164" s="4">
        <v>13312641</v>
      </c>
      <c r="F2164" s="4">
        <v>13450263</v>
      </c>
    </row>
    <row r="2165">
      <c r="A2165" s="0" t="s">
        <v>286</v>
      </c>
      <c r="B2165" s="3">
        <v>45197</v>
      </c>
      <c r="C2165" s="3">
        <v>45200</v>
      </c>
      <c r="D2165" s="2">
        <v>1.0029013865</v>
      </c>
      <c r="E2165" s="4">
        <v>13450221</v>
      </c>
      <c r="F2165" s="4">
        <v>13586480</v>
      </c>
    </row>
    <row r="2166">
      <c r="A2166" s="0" t="s">
        <v>286</v>
      </c>
      <c r="B2166" s="3">
        <v>45106</v>
      </c>
      <c r="C2166" s="3">
        <v>45108</v>
      </c>
      <c r="D2166" s="2">
        <v>5.9937931623</v>
      </c>
      <c r="E2166" s="4">
        <v>13586499</v>
      </c>
      <c r="F2166" s="4">
        <v>14452768</v>
      </c>
    </row>
    <row r="2167">
      <c r="A2167" s="0" t="s">
        <v>286</v>
      </c>
      <c r="B2167" s="3">
        <v>45015</v>
      </c>
      <c r="C2167" s="3">
        <v>45017</v>
      </c>
      <c r="D2167" s="2">
        <v>0.961200342</v>
      </c>
      <c r="E2167" s="4">
        <v>14452736</v>
      </c>
      <c r="F2167" s="4">
        <v>14593004</v>
      </c>
    </row>
    <row r="2168">
      <c r="A2168" s="0" t="s">
        <v>286</v>
      </c>
      <c r="B2168" s="3">
        <v>44924</v>
      </c>
      <c r="C2168" s="3">
        <v>44927</v>
      </c>
      <c r="D2168" s="2">
        <v>6.019255013</v>
      </c>
      <c r="E2168" s="4">
        <v>14593035</v>
      </c>
      <c r="F2168" s="4">
        <v>15527686</v>
      </c>
    </row>
    <row r="2169">
      <c r="A2169" s="0" t="s">
        <v>286</v>
      </c>
      <c r="B2169" s="3">
        <v>44833</v>
      </c>
      <c r="C2169" s="3">
        <v>44835</v>
      </c>
      <c r="D2169" s="2">
        <v>1.9107989292</v>
      </c>
      <c r="E2169" s="4">
        <v>15527702</v>
      </c>
      <c r="F2169" s="4">
        <v>15830185</v>
      </c>
    </row>
    <row r="2170">
      <c r="A2170" s="0" t="s">
        <v>286</v>
      </c>
      <c r="B2170" s="3">
        <v>44741</v>
      </c>
      <c r="C2170" s="3">
        <v>44743</v>
      </c>
      <c r="D2170" s="2">
        <v>0.9027104111</v>
      </c>
      <c r="E2170" s="4">
        <v>15830135</v>
      </c>
      <c r="F2170" s="4">
        <v>15974337</v>
      </c>
    </row>
    <row r="2171">
      <c r="A2171" s="0" t="s">
        <v>286</v>
      </c>
      <c r="B2171" s="3">
        <v>44650</v>
      </c>
      <c r="C2171" s="3">
        <v>44652</v>
      </c>
      <c r="D2171" s="2">
        <v>3.115666016</v>
      </c>
      <c r="E2171" s="4">
        <v>15974382</v>
      </c>
      <c r="F2171" s="4">
        <v>16488096</v>
      </c>
    </row>
    <row r="2172">
      <c r="A2172" s="0" t="s">
        <v>286</v>
      </c>
      <c r="B2172" s="3">
        <v>44559</v>
      </c>
      <c r="C2172" s="3">
        <v>44562</v>
      </c>
      <c r="D2172" s="2">
        <v>6.1089942672</v>
      </c>
      <c r="E2172" s="4">
        <v>16488100</v>
      </c>
      <c r="F2172" s="4">
        <v>17560894</v>
      </c>
    </row>
    <row r="2173">
      <c r="A2173" s="0" t="s">
        <v>286</v>
      </c>
      <c r="B2173" s="3">
        <v>44468</v>
      </c>
      <c r="C2173" s="3">
        <v>44470</v>
      </c>
      <c r="D2173" s="2">
        <v>2.2845500584</v>
      </c>
      <c r="E2173" s="4">
        <v>17560893</v>
      </c>
      <c r="F2173" s="4">
        <v>17971460</v>
      </c>
    </row>
    <row r="2174">
      <c r="A2174" s="0" t="s">
        <v>286</v>
      </c>
      <c r="B2174" s="3">
        <v>44376</v>
      </c>
      <c r="C2174" s="3">
        <v>44378</v>
      </c>
      <c r="D2174" s="2">
        <v>3.796258442</v>
      </c>
      <c r="E2174" s="4">
        <v>17971465</v>
      </c>
      <c r="F2174" s="4">
        <v>18680630</v>
      </c>
    </row>
    <row r="2175">
      <c r="A2175" s="0" t="s">
        <v>286</v>
      </c>
      <c r="B2175" s="3">
        <v>44285</v>
      </c>
      <c r="C2175" s="3">
        <v>44287</v>
      </c>
      <c r="D2175" s="2">
        <v>10.8695516234</v>
      </c>
      <c r="E2175" s="4">
        <v>18680618</v>
      </c>
      <c r="F2175" s="4">
        <v>20958739</v>
      </c>
    </row>
    <row r="2176">
      <c r="A2176" s="0" t="s">
        <v>286</v>
      </c>
      <c r="B2176" s="3">
        <v>44194</v>
      </c>
      <c r="C2176" s="3">
        <v>44197</v>
      </c>
      <c r="D2176" s="2">
        <v>13.6049660025</v>
      </c>
      <c r="E2176" s="4">
        <v>20958738</v>
      </c>
      <c r="F2176" s="4">
        <v>24259193</v>
      </c>
    </row>
    <row r="2177">
      <c r="A2177" s="0" t="s">
        <v>286</v>
      </c>
      <c r="B2177" s="3">
        <v>44103</v>
      </c>
      <c r="C2177" s="3">
        <v>44105</v>
      </c>
      <c r="D2177" s="2">
        <v>8.0261953744</v>
      </c>
      <c r="E2177" s="4">
        <v>24259191</v>
      </c>
      <c r="F2177" s="4">
        <v>26376196</v>
      </c>
    </row>
    <row r="2178">
      <c r="A2178" s="0" t="s">
        <v>286</v>
      </c>
      <c r="B2178" s="3">
        <v>44011</v>
      </c>
      <c r="C2178" s="3">
        <v>44013</v>
      </c>
      <c r="D2178" s="2">
        <v>13.9176852858</v>
      </c>
      <c r="E2178" s="4">
        <v>26376198</v>
      </c>
      <c r="F2178" s="4">
        <v>30640670</v>
      </c>
    </row>
    <row r="2179">
      <c r="A2179" s="0" t="s">
        <v>286</v>
      </c>
      <c r="B2179" s="3">
        <v>43920</v>
      </c>
      <c r="C2179" s="3">
        <v>43922</v>
      </c>
      <c r="D2179" s="2">
        <v>4.4275772155</v>
      </c>
      <c r="E2179" s="4">
        <v>30640664</v>
      </c>
      <c r="F2179" s="4">
        <v>32060152</v>
      </c>
    </row>
    <row r="2180">
      <c r="A2180" s="0" t="s">
        <v>286</v>
      </c>
      <c r="B2180" s="3">
        <v>43826</v>
      </c>
      <c r="C2180" s="3">
        <v>43831</v>
      </c>
      <c r="D2180" s="2">
        <v>4.4865368817</v>
      </c>
      <c r="E2180" s="4">
        <v>32060156</v>
      </c>
      <c r="F2180" s="4">
        <v>33566112</v>
      </c>
    </row>
    <row r="2181">
      <c r="A2181" s="0" t="s">
        <v>286</v>
      </c>
      <c r="B2181" s="3">
        <v>43735</v>
      </c>
      <c r="C2181" s="3">
        <v>43739</v>
      </c>
      <c r="D2181" s="2">
        <v>4.774225141</v>
      </c>
      <c r="E2181" s="4">
        <v>33566121</v>
      </c>
      <c r="F2181" s="4">
        <v>35248987</v>
      </c>
    </row>
    <row r="2182">
      <c r="A2182" s="0" t="s">
        <v>286</v>
      </c>
      <c r="B2182" s="3">
        <v>43643</v>
      </c>
      <c r="C2182" s="3">
        <v>43647</v>
      </c>
      <c r="D2182" s="2">
        <v>22.3762542565</v>
      </c>
      <c r="E2182" s="4">
        <v>35248981</v>
      </c>
      <c r="F2182" s="4">
        <v>45410049</v>
      </c>
    </row>
    <row r="2183">
      <c r="A2183" s="0" t="s">
        <v>286</v>
      </c>
      <c r="B2183" s="3">
        <v>43552</v>
      </c>
      <c r="C2183" s="3">
        <v>43556</v>
      </c>
      <c r="D2183" s="2">
        <v>1.5278658976</v>
      </c>
      <c r="E2183" s="4">
        <v>45410079</v>
      </c>
      <c r="F2183" s="4">
        <v>46114649</v>
      </c>
    </row>
    <row r="2184">
      <c r="A2184" s="0" t="s">
        <v>286</v>
      </c>
      <c r="B2184" s="3">
        <v>43461</v>
      </c>
      <c r="C2184" s="3">
        <v>43466</v>
      </c>
      <c r="D2184" s="2">
        <v>3.9452006259</v>
      </c>
      <c r="E2184" s="4">
        <v>46114623</v>
      </c>
      <c r="F2184" s="4">
        <v>48008661</v>
      </c>
    </row>
    <row r="2185">
      <c r="A2185" s="0" t="s">
        <v>286</v>
      </c>
      <c r="B2185" s="3">
        <v>43370</v>
      </c>
      <c r="C2185" s="3">
        <v>43374</v>
      </c>
      <c r="D2185" s="2">
        <v>7.8478270865</v>
      </c>
      <c r="E2185" s="4">
        <v>48008653</v>
      </c>
      <c r="F2185" s="4">
        <v>52097147</v>
      </c>
    </row>
    <row r="2186">
      <c r="A2186" s="0" t="s">
        <v>286</v>
      </c>
      <c r="B2186" s="3">
        <v>43279</v>
      </c>
      <c r="C2186" s="3">
        <v>43282</v>
      </c>
      <c r="D2186" s="2">
        <v>4.8903561352</v>
      </c>
      <c r="E2186" s="4">
        <v>52097152</v>
      </c>
      <c r="F2186" s="4">
        <v>54775888</v>
      </c>
    </row>
    <row r="2187">
      <c r="A2187" s="0" t="s">
        <v>286</v>
      </c>
      <c r="B2187" s="3">
        <v>43186</v>
      </c>
      <c r="C2187" s="3">
        <v>43191</v>
      </c>
      <c r="D2187" s="2">
        <v>5.2676128987</v>
      </c>
      <c r="E2187" s="4">
        <v>54775889</v>
      </c>
      <c r="F2187" s="4">
        <v>57821713</v>
      </c>
    </row>
    <row r="2188">
      <c r="A2188" s="0" t="s">
        <v>286</v>
      </c>
      <c r="B2188" s="3">
        <v>43097</v>
      </c>
      <c r="C2188" s="3">
        <v>43101</v>
      </c>
      <c r="D2188" s="2">
        <v>4.4810167222</v>
      </c>
      <c r="E2188" s="4">
        <v>57821703</v>
      </c>
      <c r="F2188" s="4">
        <v>60534253</v>
      </c>
    </row>
    <row r="2189">
      <c r="A2189" s="0" t="s">
        <v>286</v>
      </c>
      <c r="B2189" s="3">
        <v>43006</v>
      </c>
      <c r="C2189" s="3">
        <v>43009</v>
      </c>
      <c r="D2189" s="2">
        <v>9.3190471114</v>
      </c>
      <c r="E2189" s="4">
        <v>60534266</v>
      </c>
      <c r="F2189" s="4">
        <v>66755216</v>
      </c>
    </row>
    <row r="2190">
      <c r="A2190" s="0" t="s">
        <v>286</v>
      </c>
      <c r="B2190" s="3">
        <v>42915</v>
      </c>
      <c r="C2190" s="3">
        <v>42917</v>
      </c>
      <c r="D2190" s="2">
        <v>17.0385048381</v>
      </c>
      <c r="E2190" s="4">
        <v>66755211</v>
      </c>
      <c r="F2190" s="4">
        <v>80465294</v>
      </c>
    </row>
    <row r="2191">
      <c r="A2191" s="0" t="s">
        <v>286</v>
      </c>
      <c r="B2191" s="3">
        <v>42824</v>
      </c>
      <c r="C2191" s="3">
        <v>42826</v>
      </c>
      <c r="D2191" s="2">
        <v>10.1918822537</v>
      </c>
      <c r="E2191" s="4">
        <v>80465293</v>
      </c>
      <c r="F2191" s="4">
        <v>89596904</v>
      </c>
    </row>
    <row r="2192">
      <c r="A2192" s="0" t="s">
        <v>286</v>
      </c>
      <c r="B2192" s="3">
        <v>42733</v>
      </c>
      <c r="C2192" s="3">
        <v>42736</v>
      </c>
      <c r="D2192" s="2">
        <v>8.1722956888</v>
      </c>
      <c r="E2192" s="4">
        <v>89596899</v>
      </c>
      <c r="F2192" s="4">
        <v>97570662</v>
      </c>
    </row>
    <row r="2193">
      <c r="A2193" s="0" t="s">
        <v>286</v>
      </c>
      <c r="B2193" s="3">
        <v>42642</v>
      </c>
      <c r="C2193" s="3">
        <v>42644</v>
      </c>
      <c r="D2193" s="2">
        <v>13.1493017712</v>
      </c>
      <c r="E2193" s="4">
        <v>97570666</v>
      </c>
      <c r="F2193" s="4">
        <v>112342984</v>
      </c>
    </row>
    <row r="2194">
      <c r="A2194" s="0" t="s">
        <v>286</v>
      </c>
      <c r="B2194" s="3">
        <v>42550</v>
      </c>
      <c r="C2194" s="3">
        <v>42552</v>
      </c>
      <c r="D2194" s="2">
        <v>6.7424406129</v>
      </c>
      <c r="E2194" s="4">
        <v>112342981</v>
      </c>
      <c r="F2194" s="4">
        <v>120465281</v>
      </c>
    </row>
    <row r="2195">
      <c r="A2195" s="0" t="s">
        <v>286</v>
      </c>
      <c r="B2195" s="3">
        <v>42459</v>
      </c>
      <c r="C2195" s="3">
        <v>42461</v>
      </c>
      <c r="D2195" s="2">
        <v>3.1484597147</v>
      </c>
      <c r="E2195" s="4">
        <v>120465293</v>
      </c>
      <c r="F2195" s="4">
        <v>124381391</v>
      </c>
    </row>
    <row r="2196">
      <c r="A2196" s="0" t="s">
        <v>286</v>
      </c>
      <c r="B2196" s="3">
        <v>42367</v>
      </c>
      <c r="C2196" s="3">
        <v>42370</v>
      </c>
      <c r="D2196" s="2">
        <v>5.4512300955</v>
      </c>
      <c r="E2196" s="4">
        <v>124381384</v>
      </c>
      <c r="F2196" s="4">
        <v>131552620</v>
      </c>
    </row>
    <row r="2197">
      <c r="A2197" s="0" t="s">
        <v>286</v>
      </c>
      <c r="B2197" s="3">
        <v>42276</v>
      </c>
      <c r="C2197" s="3">
        <v>42278</v>
      </c>
      <c r="D2197" s="2">
        <v>2.1624952554</v>
      </c>
      <c r="E2197" s="4">
        <v>131552620</v>
      </c>
      <c r="F2197" s="4">
        <v>134460318</v>
      </c>
    </row>
    <row r="2198">
      <c r="A2198" s="0" t="s">
        <v>286</v>
      </c>
      <c r="B2198" s="3">
        <v>42146</v>
      </c>
      <c r="C2198" s="3">
        <v>42186</v>
      </c>
      <c r="D2198" s="2">
        <v>46.4788461966</v>
      </c>
      <c r="E2198" s="4">
        <v>134460318</v>
      </c>
      <c r="F2198" s="4">
        <v>251228362</v>
      </c>
    </row>
    <row r="2199">
      <c r="A2199" s="0" t="s">
        <v>286</v>
      </c>
      <c r="B2199" s="3">
        <v>42055</v>
      </c>
      <c r="C2199" s="3">
        <v>42095</v>
      </c>
      <c r="D2199" s="2">
        <v>38.8257165351</v>
      </c>
      <c r="E2199" s="4">
        <v>251228362</v>
      </c>
      <c r="F2199" s="4">
        <v>410676428</v>
      </c>
    </row>
    <row r="2200">
      <c r="A2200" s="0" t="s">
        <v>286</v>
      </c>
      <c r="B2200" s="3">
        <v>41964</v>
      </c>
      <c r="C2200" s="3">
        <v>42005</v>
      </c>
      <c r="D2200" s="2">
        <v>25.5856413926</v>
      </c>
      <c r="E2200" s="4">
        <v>410676428</v>
      </c>
      <c r="F2200" s="4">
        <v>551877938</v>
      </c>
    </row>
    <row r="2201">
      <c r="A2201" s="0" t="s">
        <v>286</v>
      </c>
      <c r="B2201" s="3">
        <v>41873</v>
      </c>
      <c r="C2201" s="3">
        <v>41913</v>
      </c>
      <c r="D2201" s="2">
        <v>24.3863075128</v>
      </c>
      <c r="E2201" s="4">
        <v>551877938</v>
      </c>
      <c r="F2201" s="4">
        <v>729865081</v>
      </c>
    </row>
    <row r="2202">
      <c r="A2202" s="0" t="s">
        <v>286</v>
      </c>
      <c r="B2202" s="3">
        <v>41782</v>
      </c>
      <c r="C2202" s="3">
        <v>41821</v>
      </c>
      <c r="D2202" s="2">
        <v>7.3912218381</v>
      </c>
      <c r="E2202" s="4">
        <v>729865082</v>
      </c>
      <c r="F2202" s="4">
        <v>788116522</v>
      </c>
    </row>
    <row r="2203">
      <c r="A2203" s="0" t="s">
        <v>316</v>
      </c>
      <c r="B2203" s="3">
        <v>45377</v>
      </c>
      <c r="C2203" s="3">
        <v>45383</v>
      </c>
      <c r="D2203" s="2">
        <v>1.8832528323</v>
      </c>
      <c r="E2203" s="4">
        <v>460561</v>
      </c>
      <c r="F2203" s="4">
        <v>469401</v>
      </c>
    </row>
    <row r="2204">
      <c r="A2204" s="0" t="s">
        <v>316</v>
      </c>
      <c r="B2204" s="3">
        <v>45288</v>
      </c>
      <c r="C2204" s="3">
        <v>45292</v>
      </c>
      <c r="D2204" s="2">
        <v>1.826037481</v>
      </c>
      <c r="E2204" s="4">
        <v>469408</v>
      </c>
      <c r="F2204" s="4">
        <v>478139</v>
      </c>
    </row>
    <row r="2205">
      <c r="A2205" s="0" t="s">
        <v>316</v>
      </c>
      <c r="B2205" s="3">
        <v>45197</v>
      </c>
      <c r="C2205" s="3">
        <v>45200</v>
      </c>
      <c r="D2205" s="2">
        <v>1.7715436715</v>
      </c>
      <c r="E2205" s="4">
        <v>478128</v>
      </c>
      <c r="F2205" s="4">
        <v>486751</v>
      </c>
    </row>
    <row r="2206">
      <c r="A2206" s="0" t="s">
        <v>316</v>
      </c>
      <c r="B2206" s="3">
        <v>45106</v>
      </c>
      <c r="C2206" s="3">
        <v>45108</v>
      </c>
      <c r="D2206" s="2">
        <v>1.7195870715</v>
      </c>
      <c r="E2206" s="4">
        <v>486776</v>
      </c>
      <c r="F2206" s="4">
        <v>495293</v>
      </c>
    </row>
    <row r="2207">
      <c r="A2207" s="0" t="s">
        <v>316</v>
      </c>
      <c r="B2207" s="3">
        <v>45015</v>
      </c>
      <c r="C2207" s="3">
        <v>45017</v>
      </c>
      <c r="D2207" s="2">
        <v>1.6699937478</v>
      </c>
      <c r="E2207" s="4">
        <v>495244</v>
      </c>
      <c r="F2207" s="4">
        <v>503655</v>
      </c>
    </row>
    <row r="2208">
      <c r="A2208" s="0" t="s">
        <v>316</v>
      </c>
      <c r="B2208" s="3">
        <v>44924</v>
      </c>
      <c r="C2208" s="3">
        <v>44927</v>
      </c>
      <c r="D2208" s="2">
        <v>1.6226144038</v>
      </c>
      <c r="E2208" s="4">
        <v>503705</v>
      </c>
      <c r="F2208" s="4">
        <v>512013</v>
      </c>
    </row>
    <row r="2209">
      <c r="A2209" s="0" t="s">
        <v>316</v>
      </c>
      <c r="B2209" s="3">
        <v>44833</v>
      </c>
      <c r="C2209" s="3">
        <v>44835</v>
      </c>
      <c r="D2209" s="2">
        <v>1.5773050103</v>
      </c>
      <c r="E2209" s="4">
        <v>511986</v>
      </c>
      <c r="F2209" s="4">
        <v>520191</v>
      </c>
    </row>
    <row r="2210">
      <c r="A2210" s="0" t="s">
        <v>316</v>
      </c>
      <c r="B2210" s="3">
        <v>44741</v>
      </c>
      <c r="C2210" s="3">
        <v>44743</v>
      </c>
      <c r="D2210" s="2">
        <v>1.5339353177</v>
      </c>
      <c r="E2210" s="4">
        <v>520210</v>
      </c>
      <c r="F2210" s="4">
        <v>528314</v>
      </c>
    </row>
    <row r="2211">
      <c r="A2211" s="0" t="s">
        <v>316</v>
      </c>
      <c r="B2211" s="3">
        <v>44650</v>
      </c>
      <c r="C2211" s="3">
        <v>44652</v>
      </c>
      <c r="D2211" s="2">
        <v>1.4923874474</v>
      </c>
      <c r="E2211" s="4">
        <v>528318</v>
      </c>
      <c r="F2211" s="4">
        <v>536322</v>
      </c>
    </row>
    <row r="2212">
      <c r="A2212" s="0" t="s">
        <v>316</v>
      </c>
      <c r="B2212" s="3">
        <v>44559</v>
      </c>
      <c r="C2212" s="3">
        <v>44562</v>
      </c>
      <c r="D2212" s="2">
        <v>1.452552982</v>
      </c>
      <c r="E2212" s="4">
        <v>536309</v>
      </c>
      <c r="F2212" s="4">
        <v>544214</v>
      </c>
    </row>
    <row r="2213">
      <c r="A2213" s="0" t="s">
        <v>316</v>
      </c>
      <c r="B2213" s="3">
        <v>44468</v>
      </c>
      <c r="C2213" s="3">
        <v>44470</v>
      </c>
      <c r="D2213" s="2">
        <v>1.4143301196</v>
      </c>
      <c r="E2213" s="4">
        <v>544186</v>
      </c>
      <c r="F2213" s="4">
        <v>551993</v>
      </c>
    </row>
    <row r="2214">
      <c r="A2214" s="0" t="s">
        <v>316</v>
      </c>
      <c r="B2214" s="3">
        <v>44376</v>
      </c>
      <c r="C2214" s="3">
        <v>44378</v>
      </c>
      <c r="D2214" s="2">
        <v>1.3776266665</v>
      </c>
      <c r="E2214" s="4">
        <v>552020</v>
      </c>
      <c r="F2214" s="4">
        <v>559731</v>
      </c>
    </row>
    <row r="2215">
      <c r="A2215" s="0" t="s">
        <v>316</v>
      </c>
      <c r="B2215" s="3">
        <v>44285</v>
      </c>
      <c r="C2215" s="3">
        <v>44287</v>
      </c>
      <c r="D2215" s="2">
        <v>1.3423539572</v>
      </c>
      <c r="E2215" s="4">
        <v>559746</v>
      </c>
      <c r="F2215" s="4">
        <v>567362</v>
      </c>
    </row>
    <row r="2216">
      <c r="A2216" s="0" t="s">
        <v>316</v>
      </c>
      <c r="B2216" s="3">
        <v>44194</v>
      </c>
      <c r="C2216" s="3">
        <v>44197</v>
      </c>
      <c r="D2216" s="2">
        <v>1.3084348696</v>
      </c>
      <c r="E2216" s="4">
        <v>567363</v>
      </c>
      <c r="F2216" s="4">
        <v>574885</v>
      </c>
    </row>
    <row r="2217">
      <c r="A2217" s="0" t="s">
        <v>316</v>
      </c>
      <c r="B2217" s="3">
        <v>44103</v>
      </c>
      <c r="C2217" s="3">
        <v>44105</v>
      </c>
      <c r="D2217" s="2">
        <v>1.2757945193</v>
      </c>
      <c r="E2217" s="4">
        <v>574875</v>
      </c>
      <c r="F2217" s="4">
        <v>582304</v>
      </c>
    </row>
    <row r="2218">
      <c r="A2218" s="0" t="s">
        <v>316</v>
      </c>
      <c r="B2218" s="3">
        <v>44011</v>
      </c>
      <c r="C2218" s="3">
        <v>44013</v>
      </c>
      <c r="D2218" s="2">
        <v>1.2443633761</v>
      </c>
      <c r="E2218" s="4">
        <v>582282</v>
      </c>
      <c r="F2218" s="4">
        <v>589619</v>
      </c>
    </row>
    <row r="2219">
      <c r="A2219" s="0" t="s">
        <v>316</v>
      </c>
      <c r="B2219" s="3">
        <v>43920</v>
      </c>
      <c r="C2219" s="3">
        <v>43922</v>
      </c>
      <c r="D2219" s="2">
        <v>1.2140800183</v>
      </c>
      <c r="E2219" s="4">
        <v>589666</v>
      </c>
      <c r="F2219" s="4">
        <v>596913</v>
      </c>
    </row>
    <row r="2220">
      <c r="A2220" s="0" t="s">
        <v>316</v>
      </c>
      <c r="B2220" s="3">
        <v>43826</v>
      </c>
      <c r="C2220" s="3">
        <v>43831</v>
      </c>
      <c r="D2220" s="2">
        <v>1.1848840447</v>
      </c>
      <c r="E2220" s="4">
        <v>596868</v>
      </c>
      <c r="F2220" s="4">
        <v>604025</v>
      </c>
    </row>
    <row r="2221">
      <c r="A2221" s="0" t="s">
        <v>316</v>
      </c>
      <c r="B2221" s="3">
        <v>43735</v>
      </c>
      <c r="C2221" s="3">
        <v>43739</v>
      </c>
      <c r="D2221" s="2">
        <v>1.156719071</v>
      </c>
      <c r="E2221" s="4">
        <v>604056</v>
      </c>
      <c r="F2221" s="4">
        <v>611125</v>
      </c>
    </row>
    <row r="2222">
      <c r="A2222" s="0" t="s">
        <v>316</v>
      </c>
      <c r="B2222" s="3">
        <v>43643</v>
      </c>
      <c r="C2222" s="3">
        <v>43647</v>
      </c>
      <c r="D2222" s="2">
        <v>1.1295339968</v>
      </c>
      <c r="E2222" s="4">
        <v>611061</v>
      </c>
      <c r="F2222" s="4">
        <v>618042</v>
      </c>
    </row>
    <row r="2223">
      <c r="A2223" s="0" t="s">
        <v>316</v>
      </c>
      <c r="B2223" s="3">
        <v>43552</v>
      </c>
      <c r="C2223" s="3">
        <v>43556</v>
      </c>
      <c r="D2223" s="2">
        <v>1.1032811078</v>
      </c>
      <c r="E2223" s="4">
        <v>618059</v>
      </c>
      <c r="F2223" s="4">
        <v>624954</v>
      </c>
    </row>
    <row r="2224">
      <c r="A2224" s="0" t="s">
        <v>316</v>
      </c>
      <c r="B2224" s="3">
        <v>43461</v>
      </c>
      <c r="C2224" s="3">
        <v>43466</v>
      </c>
      <c r="D2224" s="2">
        <v>1.0779157467</v>
      </c>
      <c r="E2224" s="4">
        <v>624965</v>
      </c>
      <c r="F2224" s="4">
        <v>631775</v>
      </c>
    </row>
    <row r="2225">
      <c r="A2225" s="0" t="s">
        <v>316</v>
      </c>
      <c r="B2225" s="3">
        <v>43370</v>
      </c>
      <c r="C2225" s="3">
        <v>43374</v>
      </c>
      <c r="D2225" s="2">
        <v>1.0533929226</v>
      </c>
      <c r="E2225" s="4">
        <v>631782</v>
      </c>
      <c r="F2225" s="4">
        <v>638508</v>
      </c>
    </row>
    <row r="2226">
      <c r="A2226" s="0" t="s">
        <v>316</v>
      </c>
      <c r="B2226" s="3">
        <v>43279</v>
      </c>
      <c r="C2226" s="3">
        <v>43282</v>
      </c>
      <c r="D2226" s="2">
        <v>1.0296750534</v>
      </c>
      <c r="E2226" s="4">
        <v>638512</v>
      </c>
      <c r="F2226" s="4">
        <v>645155</v>
      </c>
    </row>
    <row r="2227">
      <c r="A2227" s="0" t="s">
        <v>316</v>
      </c>
      <c r="B2227" s="3">
        <v>43186</v>
      </c>
      <c r="C2227" s="3">
        <v>43191</v>
      </c>
      <c r="D2227" s="2">
        <v>1.0067253478</v>
      </c>
      <c r="E2227" s="4">
        <v>645156</v>
      </c>
      <c r="F2227" s="4">
        <v>651717</v>
      </c>
    </row>
    <row r="2228">
      <c r="A2228" s="0" t="s">
        <v>316</v>
      </c>
      <c r="B2228" s="3">
        <v>43097</v>
      </c>
      <c r="C2228" s="3">
        <v>43101</v>
      </c>
      <c r="D2228" s="2">
        <v>0.9845076756</v>
      </c>
      <c r="E2228" s="4">
        <v>651717</v>
      </c>
      <c r="F2228" s="4">
        <v>658197</v>
      </c>
    </row>
    <row r="2229">
      <c r="A2229" s="0" t="s">
        <v>316</v>
      </c>
      <c r="B2229" s="3">
        <v>43006</v>
      </c>
      <c r="C2229" s="3">
        <v>43009</v>
      </c>
      <c r="D2229" s="2">
        <v>0.9629895623</v>
      </c>
      <c r="E2229" s="4">
        <v>658197</v>
      </c>
      <c r="F2229" s="4">
        <v>664597</v>
      </c>
    </row>
    <row r="2230">
      <c r="A2230" s="0" t="s">
        <v>316</v>
      </c>
      <c r="B2230" s="3">
        <v>42915</v>
      </c>
      <c r="C2230" s="3">
        <v>42917</v>
      </c>
      <c r="D2230" s="2">
        <v>0.9421404101</v>
      </c>
      <c r="E2230" s="4">
        <v>664598</v>
      </c>
      <c r="F2230" s="4">
        <v>670919</v>
      </c>
    </row>
    <row r="2231">
      <c r="A2231" s="0" t="s">
        <v>316</v>
      </c>
      <c r="B2231" s="3">
        <v>42824</v>
      </c>
      <c r="C2231" s="3">
        <v>42826</v>
      </c>
      <c r="D2231" s="2">
        <v>19.3943665412</v>
      </c>
      <c r="E2231" s="4">
        <v>670917</v>
      </c>
      <c r="F2231" s="4">
        <v>832345</v>
      </c>
    </row>
    <row r="2232">
      <c r="A2232" s="0" t="s">
        <v>316</v>
      </c>
      <c r="B2232" s="3">
        <v>42733</v>
      </c>
      <c r="C2232" s="3">
        <v>42736</v>
      </c>
      <c r="D2232" s="2">
        <v>0.8291217511</v>
      </c>
      <c r="E2232" s="4">
        <v>832363</v>
      </c>
      <c r="F2232" s="4">
        <v>839322</v>
      </c>
    </row>
    <row r="2233">
      <c r="A2233" s="0" t="s">
        <v>316</v>
      </c>
      <c r="B2233" s="3">
        <v>42642</v>
      </c>
      <c r="C2233" s="3">
        <v>42644</v>
      </c>
      <c r="D2233" s="2">
        <v>0.812234597</v>
      </c>
      <c r="E2233" s="4">
        <v>839311</v>
      </c>
      <c r="F2233" s="4">
        <v>846184</v>
      </c>
    </row>
    <row r="2234">
      <c r="A2234" s="0" t="s">
        <v>316</v>
      </c>
      <c r="B2234" s="3">
        <v>42550</v>
      </c>
      <c r="C2234" s="3">
        <v>42552</v>
      </c>
      <c r="D2234" s="2">
        <v>0.7958229775</v>
      </c>
      <c r="E2234" s="4">
        <v>846166</v>
      </c>
      <c r="F2234" s="4">
        <v>852954</v>
      </c>
    </row>
    <row r="2235">
      <c r="A2235" s="0" t="s">
        <v>316</v>
      </c>
      <c r="B2235" s="3">
        <v>42459</v>
      </c>
      <c r="C2235" s="3">
        <v>42461</v>
      </c>
      <c r="D2235" s="2">
        <v>0.7798674984</v>
      </c>
      <c r="E2235" s="4">
        <v>852929</v>
      </c>
      <c r="F2235" s="4">
        <v>859633</v>
      </c>
    </row>
    <row r="2236">
      <c r="A2236" s="0" t="s">
        <v>316</v>
      </c>
      <c r="B2236" s="3">
        <v>42367</v>
      </c>
      <c r="C2236" s="3">
        <v>42370</v>
      </c>
      <c r="D2236" s="2">
        <v>0.7643531663</v>
      </c>
      <c r="E2236" s="4">
        <v>859731</v>
      </c>
      <c r="F2236" s="4">
        <v>866353</v>
      </c>
    </row>
    <row r="2237">
      <c r="A2237" s="0" t="s">
        <v>316</v>
      </c>
      <c r="B2237" s="3">
        <v>42276</v>
      </c>
      <c r="C2237" s="3">
        <v>42278</v>
      </c>
      <c r="D2237" s="2">
        <v>56.8309980068</v>
      </c>
      <c r="E2237" s="4">
        <v>866289</v>
      </c>
      <c r="F2237" s="4">
        <v>2006739</v>
      </c>
    </row>
    <row r="2238">
      <c r="A2238" s="0" t="s">
        <v>316</v>
      </c>
      <c r="B2238" s="3">
        <v>42146</v>
      </c>
      <c r="C2238" s="3">
        <v>42186</v>
      </c>
      <c r="D2238" s="2">
        <v>71.0676840892</v>
      </c>
      <c r="E2238" s="4">
        <v>2006739</v>
      </c>
      <c r="F2238" s="4">
        <v>6935979</v>
      </c>
    </row>
    <row r="2239">
      <c r="A2239" s="0" t="s">
        <v>316</v>
      </c>
      <c r="B2239" s="3">
        <v>42055</v>
      </c>
      <c r="C2239" s="3">
        <v>42095</v>
      </c>
      <c r="D2239" s="2">
        <v>12.0683242397</v>
      </c>
      <c r="E2239" s="4">
        <v>6935979</v>
      </c>
      <c r="F2239" s="4">
        <v>7887919</v>
      </c>
    </row>
    <row r="2240">
      <c r="A2240" s="0" t="s">
        <v>316</v>
      </c>
      <c r="B2240" s="3">
        <v>41964</v>
      </c>
      <c r="C2240" s="3">
        <v>42005</v>
      </c>
      <c r="D2240" s="2">
        <v>8.1526145761</v>
      </c>
      <c r="E2240" s="4">
        <v>7887919</v>
      </c>
      <c r="F2240" s="4">
        <v>8588071</v>
      </c>
    </row>
    <row r="2241">
      <c r="A2241" s="0" t="s">
        <v>316</v>
      </c>
      <c r="B2241" s="3">
        <v>41873</v>
      </c>
      <c r="C2241" s="3">
        <v>41913</v>
      </c>
      <c r="D2241" s="2">
        <v>0.5201694606</v>
      </c>
      <c r="E2241" s="4">
        <v>8588071</v>
      </c>
      <c r="F2241" s="4">
        <v>8632977</v>
      </c>
    </row>
    <row r="2242">
      <c r="A2242" s="0" t="s">
        <v>316</v>
      </c>
      <c r="B2242" s="3">
        <v>41782</v>
      </c>
      <c r="C2242" s="3">
        <v>41821</v>
      </c>
      <c r="D2242" s="2">
        <v>15.5987016463</v>
      </c>
      <c r="E2242" s="4">
        <v>8632977</v>
      </c>
      <c r="F2242" s="4">
        <v>10228488</v>
      </c>
    </row>
    <row r="2243">
      <c r="A2243" s="0" t="s">
        <v>300</v>
      </c>
      <c r="B2243" s="3">
        <v>45377</v>
      </c>
      <c r="C2243" s="3">
        <v>45383</v>
      </c>
      <c r="D2243" s="2">
        <v>7.7559696618</v>
      </c>
      <c r="E2243" s="4">
        <v>5928938</v>
      </c>
      <c r="F2243" s="4">
        <v>6427449</v>
      </c>
    </row>
    <row r="2244">
      <c r="A2244" s="0" t="s">
        <v>300</v>
      </c>
      <c r="B2244" s="3">
        <v>45288</v>
      </c>
      <c r="C2244" s="3">
        <v>45292</v>
      </c>
      <c r="D2244" s="2">
        <v>3.7126025699</v>
      </c>
      <c r="E2244" s="4">
        <v>6427463</v>
      </c>
      <c r="F2244" s="4">
        <v>6675290</v>
      </c>
    </row>
    <row r="2245">
      <c r="A2245" s="0" t="s">
        <v>300</v>
      </c>
      <c r="B2245" s="3">
        <v>45197</v>
      </c>
      <c r="C2245" s="3">
        <v>45200</v>
      </c>
      <c r="D2245" s="2">
        <v>3.5455167235</v>
      </c>
      <c r="E2245" s="4">
        <v>6675283</v>
      </c>
      <c r="F2245" s="4">
        <v>6920656</v>
      </c>
    </row>
    <row r="2246">
      <c r="A2246" s="0" t="s">
        <v>300</v>
      </c>
      <c r="B2246" s="3">
        <v>45106</v>
      </c>
      <c r="C2246" s="3">
        <v>45108</v>
      </c>
      <c r="D2246" s="2">
        <v>3.3913615858</v>
      </c>
      <c r="E2246" s="4">
        <v>6920640</v>
      </c>
      <c r="F2246" s="4">
        <v>7163583</v>
      </c>
    </row>
    <row r="2247">
      <c r="A2247" s="0" t="s">
        <v>300</v>
      </c>
      <c r="B2247" s="3">
        <v>45015</v>
      </c>
      <c r="C2247" s="3">
        <v>45017</v>
      </c>
      <c r="D2247" s="2">
        <v>3.2486993081</v>
      </c>
      <c r="E2247" s="4">
        <v>7163594</v>
      </c>
      <c r="F2247" s="4">
        <v>7404132</v>
      </c>
    </row>
    <row r="2248">
      <c r="A2248" s="0" t="s">
        <v>300</v>
      </c>
      <c r="B2248" s="3">
        <v>44924</v>
      </c>
      <c r="C2248" s="3">
        <v>44927</v>
      </c>
      <c r="D2248" s="2">
        <v>3.1162973921</v>
      </c>
      <c r="E2248" s="4">
        <v>7404118</v>
      </c>
      <c r="F2248" s="4">
        <v>7642274</v>
      </c>
    </row>
    <row r="2249">
      <c r="A2249" s="0" t="s">
        <v>300</v>
      </c>
      <c r="B2249" s="3">
        <v>44833</v>
      </c>
      <c r="C2249" s="3">
        <v>44835</v>
      </c>
      <c r="D2249" s="2">
        <v>2.9930928527</v>
      </c>
      <c r="E2249" s="4">
        <v>7642274</v>
      </c>
      <c r="F2249" s="4">
        <v>7878072</v>
      </c>
    </row>
    <row r="2250">
      <c r="A2250" s="0" t="s">
        <v>300</v>
      </c>
      <c r="B2250" s="3">
        <v>44741</v>
      </c>
      <c r="C2250" s="3">
        <v>44743</v>
      </c>
      <c r="D2250" s="2">
        <v>2.8781647902</v>
      </c>
      <c r="E2250" s="4">
        <v>7878094</v>
      </c>
      <c r="F2250" s="4">
        <v>8111558</v>
      </c>
    </row>
    <row r="2251">
      <c r="A2251" s="0" t="s">
        <v>300</v>
      </c>
      <c r="B2251" s="3">
        <v>44650</v>
      </c>
      <c r="C2251" s="3">
        <v>44652</v>
      </c>
      <c r="D2251" s="2">
        <v>2.7707121625</v>
      </c>
      <c r="E2251" s="4">
        <v>8111541</v>
      </c>
      <c r="F2251" s="4">
        <v>8342693</v>
      </c>
    </row>
    <row r="2252">
      <c r="A2252" s="0" t="s">
        <v>300</v>
      </c>
      <c r="B2252" s="3">
        <v>44559</v>
      </c>
      <c r="C2252" s="3">
        <v>44562</v>
      </c>
      <c r="D2252" s="2">
        <v>2.670032752</v>
      </c>
      <c r="E2252" s="4">
        <v>8342716</v>
      </c>
      <c r="F2252" s="4">
        <v>8571580</v>
      </c>
    </row>
    <row r="2253">
      <c r="A2253" s="0" t="s">
        <v>300</v>
      </c>
      <c r="B2253" s="3">
        <v>44468</v>
      </c>
      <c r="C2253" s="3">
        <v>44470</v>
      </c>
      <c r="D2253" s="2">
        <v>5.7763152475</v>
      </c>
      <c r="E2253" s="4">
        <v>8571571</v>
      </c>
      <c r="F2253" s="4">
        <v>9097045</v>
      </c>
    </row>
    <row r="2254">
      <c r="A2254" s="0" t="s">
        <v>300</v>
      </c>
      <c r="B2254" s="3">
        <v>44376</v>
      </c>
      <c r="C2254" s="3">
        <v>44378</v>
      </c>
      <c r="D2254" s="2">
        <v>3.5359627305</v>
      </c>
      <c r="E2254" s="4">
        <v>9097042</v>
      </c>
      <c r="F2254" s="4">
        <v>9430501</v>
      </c>
    </row>
    <row r="2255">
      <c r="A2255" s="0" t="s">
        <v>300</v>
      </c>
      <c r="B2255" s="3">
        <v>44285</v>
      </c>
      <c r="C2255" s="3">
        <v>44287</v>
      </c>
      <c r="D2255" s="2">
        <v>3.3825323632</v>
      </c>
      <c r="E2255" s="4">
        <v>9430489</v>
      </c>
      <c r="F2255" s="4">
        <v>9760646</v>
      </c>
    </row>
    <row r="2256">
      <c r="A2256" s="0" t="s">
        <v>300</v>
      </c>
      <c r="B2256" s="3">
        <v>44194</v>
      </c>
      <c r="C2256" s="3">
        <v>44197</v>
      </c>
      <c r="D2256" s="2">
        <v>3.2405156658</v>
      </c>
      <c r="E2256" s="4">
        <v>9760672</v>
      </c>
      <c r="F2256" s="4">
        <v>10087561</v>
      </c>
    </row>
    <row r="2257">
      <c r="A2257" s="0" t="s">
        <v>300</v>
      </c>
      <c r="B2257" s="3">
        <v>44103</v>
      </c>
      <c r="C2257" s="3">
        <v>44105</v>
      </c>
      <c r="D2257" s="2">
        <v>8.76588027</v>
      </c>
      <c r="E2257" s="4">
        <v>10087544</v>
      </c>
      <c r="F2257" s="4">
        <v>11056767</v>
      </c>
    </row>
    <row r="2258">
      <c r="A2258" s="0" t="s">
        <v>300</v>
      </c>
      <c r="B2258" s="3">
        <v>44011</v>
      </c>
      <c r="C2258" s="3">
        <v>44013</v>
      </c>
      <c r="D2258" s="2">
        <v>3.1159820355</v>
      </c>
      <c r="E2258" s="4">
        <v>11056781</v>
      </c>
      <c r="F2258" s="4">
        <v>11412389</v>
      </c>
    </row>
    <row r="2259">
      <c r="A2259" s="0" t="s">
        <v>300</v>
      </c>
      <c r="B2259" s="3">
        <v>43920</v>
      </c>
      <c r="C2259" s="3">
        <v>43922</v>
      </c>
      <c r="D2259" s="2">
        <v>7.2809642378</v>
      </c>
      <c r="E2259" s="4">
        <v>11412380</v>
      </c>
      <c r="F2259" s="4">
        <v>12308562</v>
      </c>
    </row>
    <row r="2260">
      <c r="A2260" s="0" t="s">
        <v>300</v>
      </c>
      <c r="B2260" s="3">
        <v>43826</v>
      </c>
      <c r="C2260" s="3">
        <v>43831</v>
      </c>
      <c r="D2260" s="2">
        <v>2.6741817863</v>
      </c>
      <c r="E2260" s="4">
        <v>12308550</v>
      </c>
      <c r="F2260" s="4">
        <v>12646747</v>
      </c>
    </row>
    <row r="2261">
      <c r="A2261" s="0" t="s">
        <v>300</v>
      </c>
      <c r="B2261" s="3">
        <v>43735</v>
      </c>
      <c r="C2261" s="3">
        <v>43739</v>
      </c>
      <c r="D2261" s="2">
        <v>2.5794097217</v>
      </c>
      <c r="E2261" s="4">
        <v>12646764</v>
      </c>
      <c r="F2261" s="4">
        <v>12981613</v>
      </c>
    </row>
    <row r="2262">
      <c r="A2262" s="0" t="s">
        <v>300</v>
      </c>
      <c r="B2262" s="3">
        <v>43643</v>
      </c>
      <c r="C2262" s="3">
        <v>43647</v>
      </c>
      <c r="D2262" s="2">
        <v>6.2183144757</v>
      </c>
      <c r="E2262" s="4">
        <v>12981606</v>
      </c>
      <c r="F2262" s="4">
        <v>13842368</v>
      </c>
    </row>
    <row r="2263">
      <c r="A2263" s="0" t="s">
        <v>300</v>
      </c>
      <c r="B2263" s="3">
        <v>43552</v>
      </c>
      <c r="C2263" s="3">
        <v>43556</v>
      </c>
      <c r="D2263" s="2">
        <v>2.3729041737</v>
      </c>
      <c r="E2263" s="4">
        <v>13842378</v>
      </c>
      <c r="F2263" s="4">
        <v>14178828</v>
      </c>
    </row>
    <row r="2264">
      <c r="A2264" s="0" t="s">
        <v>300</v>
      </c>
      <c r="B2264" s="3">
        <v>43461</v>
      </c>
      <c r="C2264" s="3">
        <v>43466</v>
      </c>
      <c r="D2264" s="2">
        <v>2.2954798722</v>
      </c>
      <c r="E2264" s="4">
        <v>14178836</v>
      </c>
      <c r="F2264" s="4">
        <v>14511955</v>
      </c>
    </row>
    <row r="2265">
      <c r="A2265" s="0" t="s">
        <v>300</v>
      </c>
      <c r="B2265" s="3">
        <v>43370</v>
      </c>
      <c r="C2265" s="3">
        <v>43374</v>
      </c>
      <c r="D2265" s="2">
        <v>2.2222460843</v>
      </c>
      <c r="E2265" s="4">
        <v>14511921</v>
      </c>
      <c r="F2265" s="4">
        <v>14841741</v>
      </c>
    </row>
    <row r="2266">
      <c r="A2266" s="0" t="s">
        <v>300</v>
      </c>
      <c r="B2266" s="3">
        <v>43279</v>
      </c>
      <c r="C2266" s="3">
        <v>43282</v>
      </c>
      <c r="D2266" s="2">
        <v>2.1528751969</v>
      </c>
      <c r="E2266" s="4">
        <v>14841765</v>
      </c>
      <c r="F2266" s="4">
        <v>15168320</v>
      </c>
    </row>
    <row r="2267">
      <c r="A2267" s="0" t="s">
        <v>300</v>
      </c>
      <c r="B2267" s="3">
        <v>43186</v>
      </c>
      <c r="C2267" s="3">
        <v>43191</v>
      </c>
      <c r="D2267" s="2">
        <v>2.5714682413</v>
      </c>
      <c r="E2267" s="4">
        <v>15168311</v>
      </c>
      <c r="F2267" s="4">
        <v>15568654</v>
      </c>
    </row>
    <row r="2268">
      <c r="A2268" s="0" t="s">
        <v>300</v>
      </c>
      <c r="B2268" s="3">
        <v>43097</v>
      </c>
      <c r="C2268" s="3">
        <v>43101</v>
      </c>
      <c r="D2268" s="2">
        <v>5.9968165847</v>
      </c>
      <c r="E2268" s="4">
        <v>15568654</v>
      </c>
      <c r="F2268" s="4">
        <v>16561837</v>
      </c>
    </row>
    <row r="2269">
      <c r="A2269" s="0" t="s">
        <v>300</v>
      </c>
      <c r="B2269" s="3">
        <v>43006</v>
      </c>
      <c r="C2269" s="3">
        <v>43009</v>
      </c>
      <c r="D2269" s="2">
        <v>1.9539998008</v>
      </c>
      <c r="E2269" s="4">
        <v>16561848</v>
      </c>
      <c r="F2269" s="4">
        <v>16891916</v>
      </c>
    </row>
    <row r="2270">
      <c r="A2270" s="0" t="s">
        <v>300</v>
      </c>
      <c r="B2270" s="3">
        <v>42915</v>
      </c>
      <c r="C2270" s="3">
        <v>42917</v>
      </c>
      <c r="D2270" s="2">
        <v>4.1567995983</v>
      </c>
      <c r="E2270" s="4">
        <v>16891905</v>
      </c>
      <c r="F2270" s="4">
        <v>17624521</v>
      </c>
    </row>
    <row r="2271">
      <c r="A2271" s="0" t="s">
        <v>300</v>
      </c>
      <c r="B2271" s="3">
        <v>42824</v>
      </c>
      <c r="C2271" s="3">
        <v>42826</v>
      </c>
      <c r="D2271" s="2">
        <v>9.4209453004</v>
      </c>
      <c r="E2271" s="4">
        <v>17624521</v>
      </c>
      <c r="F2271" s="4">
        <v>19457612</v>
      </c>
    </row>
    <row r="2272">
      <c r="A2272" s="0" t="s">
        <v>300</v>
      </c>
      <c r="B2272" s="3">
        <v>42733</v>
      </c>
      <c r="C2272" s="3">
        <v>42736</v>
      </c>
      <c r="D2272" s="2">
        <v>17.3526234051</v>
      </c>
      <c r="E2272" s="4">
        <v>19457609</v>
      </c>
      <c r="F2272" s="4">
        <v>23542924</v>
      </c>
    </row>
    <row r="2273">
      <c r="A2273" s="0" t="s">
        <v>300</v>
      </c>
      <c r="B2273" s="3">
        <v>42642</v>
      </c>
      <c r="C2273" s="3">
        <v>42644</v>
      </c>
      <c r="D2273" s="2">
        <v>22.0827375572</v>
      </c>
      <c r="E2273" s="4">
        <v>23542926</v>
      </c>
      <c r="F2273" s="4">
        <v>30215289</v>
      </c>
    </row>
    <row r="2274">
      <c r="A2274" s="0" t="s">
        <v>300</v>
      </c>
      <c r="B2274" s="3">
        <v>42550</v>
      </c>
      <c r="C2274" s="3">
        <v>42552</v>
      </c>
      <c r="D2274" s="2">
        <v>3.3716191433</v>
      </c>
      <c r="E2274" s="4">
        <v>30215285</v>
      </c>
      <c r="F2274" s="4">
        <v>31269576</v>
      </c>
    </row>
    <row r="2275">
      <c r="A2275" s="0" t="s">
        <v>300</v>
      </c>
      <c r="B2275" s="3">
        <v>42459</v>
      </c>
      <c r="C2275" s="3">
        <v>42461</v>
      </c>
      <c r="D2275" s="2">
        <v>3.5957550973</v>
      </c>
      <c r="E2275" s="4">
        <v>31269570</v>
      </c>
      <c r="F2275" s="4">
        <v>32435885</v>
      </c>
    </row>
    <row r="2276">
      <c r="A2276" s="0" t="s">
        <v>300</v>
      </c>
      <c r="B2276" s="3">
        <v>42367</v>
      </c>
      <c r="C2276" s="3">
        <v>42370</v>
      </c>
      <c r="D2276" s="2">
        <v>3.7897259811</v>
      </c>
      <c r="E2276" s="4">
        <v>32435895</v>
      </c>
      <c r="F2276" s="4">
        <v>33713546</v>
      </c>
    </row>
    <row r="2277">
      <c r="A2277" s="0" t="s">
        <v>300</v>
      </c>
      <c r="B2277" s="3">
        <v>42276</v>
      </c>
      <c r="C2277" s="3">
        <v>42278</v>
      </c>
      <c r="D2277" s="2">
        <v>2.8394246077</v>
      </c>
      <c r="E2277" s="4">
        <v>33713545</v>
      </c>
      <c r="F2277" s="4">
        <v>34698791</v>
      </c>
    </row>
    <row r="2278">
      <c r="A2278" s="0" t="s">
        <v>300</v>
      </c>
      <c r="B2278" s="3">
        <v>42146</v>
      </c>
      <c r="C2278" s="3">
        <v>42186</v>
      </c>
      <c r="D2278" s="2">
        <v>14.6878318109</v>
      </c>
      <c r="E2278" s="4">
        <v>34698790</v>
      </c>
      <c r="F2278" s="4">
        <v>40672733</v>
      </c>
    </row>
    <row r="2279">
      <c r="A2279" s="0" t="s">
        <v>300</v>
      </c>
      <c r="B2279" s="3">
        <v>42055</v>
      </c>
      <c r="C2279" s="3">
        <v>42095</v>
      </c>
      <c r="D2279" s="2">
        <v>26.7581471505</v>
      </c>
      <c r="E2279" s="4">
        <v>40672733</v>
      </c>
      <c r="F2279" s="4">
        <v>55532092</v>
      </c>
    </row>
    <row r="2280">
      <c r="A2280" s="0" t="s">
        <v>300</v>
      </c>
      <c r="B2280" s="3">
        <v>41964</v>
      </c>
      <c r="C2280" s="3">
        <v>42005</v>
      </c>
      <c r="D2280" s="2">
        <v>19.9882886027</v>
      </c>
      <c r="E2280" s="4">
        <v>55532092</v>
      </c>
      <c r="F2280" s="4">
        <v>69404955</v>
      </c>
    </row>
    <row r="2281">
      <c r="A2281" s="0" t="s">
        <v>300</v>
      </c>
      <c r="B2281" s="3">
        <v>41873</v>
      </c>
      <c r="C2281" s="3">
        <v>41913</v>
      </c>
      <c r="D2281" s="2">
        <v>19.354902572</v>
      </c>
      <c r="E2281" s="4">
        <v>69404955</v>
      </c>
      <c r="F2281" s="4">
        <v>86062212</v>
      </c>
    </row>
    <row r="2282">
      <c r="A2282" s="0" t="s">
        <v>300</v>
      </c>
      <c r="B2282" s="3">
        <v>41782</v>
      </c>
      <c r="C2282" s="3">
        <v>41821</v>
      </c>
      <c r="D2282" s="2">
        <v>10.2192139764</v>
      </c>
      <c r="E2282" s="4">
        <v>86062212</v>
      </c>
      <c r="F2282" s="4">
        <v>95858163</v>
      </c>
    </row>
    <row r="2283">
      <c r="A2283" s="0" t="s">
        <v>290</v>
      </c>
      <c r="B2283" s="3">
        <v>45377</v>
      </c>
      <c r="C2283" s="3">
        <v>45383</v>
      </c>
      <c r="D2283" s="2">
        <v>6.835752602</v>
      </c>
      <c r="E2283" s="4">
        <v>9629806</v>
      </c>
      <c r="F2283" s="4">
        <v>10336375</v>
      </c>
    </row>
    <row r="2284">
      <c r="A2284" s="0" t="s">
        <v>290</v>
      </c>
      <c r="B2284" s="3">
        <v>45288</v>
      </c>
      <c r="C2284" s="3">
        <v>45292</v>
      </c>
      <c r="D2284" s="2">
        <v>0.8418939034</v>
      </c>
      <c r="E2284" s="4">
        <v>10336356</v>
      </c>
      <c r="F2284" s="4">
        <v>10424116</v>
      </c>
    </row>
    <row r="2285">
      <c r="A2285" s="0" t="s">
        <v>290</v>
      </c>
      <c r="B2285" s="3">
        <v>45197</v>
      </c>
      <c r="C2285" s="3">
        <v>45200</v>
      </c>
      <c r="D2285" s="2">
        <v>0.8585167089</v>
      </c>
      <c r="E2285" s="4">
        <v>10424146</v>
      </c>
      <c r="F2285" s="4">
        <v>10514414</v>
      </c>
    </row>
    <row r="2286">
      <c r="A2286" s="0" t="s">
        <v>290</v>
      </c>
      <c r="B2286" s="3">
        <v>45106</v>
      </c>
      <c r="C2286" s="3">
        <v>45108</v>
      </c>
      <c r="D2286" s="2">
        <v>0.6806138339</v>
      </c>
      <c r="E2286" s="4">
        <v>10706167</v>
      </c>
      <c r="F2286" s="4">
        <v>10779534</v>
      </c>
    </row>
    <row r="2287">
      <c r="A2287" s="0" t="s">
        <v>290</v>
      </c>
      <c r="B2287" s="3">
        <v>45015</v>
      </c>
      <c r="C2287" s="3">
        <v>45017</v>
      </c>
      <c r="D2287" s="2">
        <v>1.3337449204</v>
      </c>
      <c r="E2287" s="4">
        <v>11926623</v>
      </c>
      <c r="F2287" s="4">
        <v>12087844</v>
      </c>
    </row>
    <row r="2288">
      <c r="A2288" s="0" t="s">
        <v>290</v>
      </c>
      <c r="B2288" s="3">
        <v>44924</v>
      </c>
      <c r="C2288" s="3">
        <v>44927</v>
      </c>
      <c r="D2288" s="2">
        <v>0.7625689029</v>
      </c>
      <c r="E2288" s="4">
        <v>12087784</v>
      </c>
      <c r="F2288" s="4">
        <v>12180670</v>
      </c>
    </row>
    <row r="2289">
      <c r="A2289" s="0" t="s">
        <v>290</v>
      </c>
      <c r="B2289" s="3">
        <v>44833</v>
      </c>
      <c r="C2289" s="3">
        <v>44835</v>
      </c>
      <c r="D2289" s="2">
        <v>5.6367992212</v>
      </c>
      <c r="E2289" s="4">
        <v>12180703</v>
      </c>
      <c r="F2289" s="4">
        <v>12908319</v>
      </c>
    </row>
    <row r="2290">
      <c r="A2290" s="0" t="s">
        <v>290</v>
      </c>
      <c r="B2290" s="3">
        <v>44741</v>
      </c>
      <c r="C2290" s="3">
        <v>44743</v>
      </c>
      <c r="D2290" s="2">
        <v>0.6221172425</v>
      </c>
      <c r="E2290" s="4">
        <v>12908384</v>
      </c>
      <c r="F2290" s="4">
        <v>12989192</v>
      </c>
    </row>
    <row r="2291">
      <c r="A2291" s="0" t="s">
        <v>290</v>
      </c>
      <c r="B2291" s="3">
        <v>44650</v>
      </c>
      <c r="C2291" s="3">
        <v>44652</v>
      </c>
      <c r="D2291" s="2">
        <v>15.3869323625</v>
      </c>
      <c r="E2291" s="4">
        <v>12989117</v>
      </c>
      <c r="F2291" s="4">
        <v>15351195</v>
      </c>
    </row>
    <row r="2292">
      <c r="A2292" s="0" t="s">
        <v>290</v>
      </c>
      <c r="B2292" s="3">
        <v>44559</v>
      </c>
      <c r="C2292" s="3">
        <v>44562</v>
      </c>
      <c r="D2292" s="2">
        <v>1.7196807602</v>
      </c>
      <c r="E2292" s="4">
        <v>15351207</v>
      </c>
      <c r="F2292" s="4">
        <v>15619818</v>
      </c>
    </row>
    <row r="2293">
      <c r="A2293" s="0" t="s">
        <v>290</v>
      </c>
      <c r="B2293" s="3">
        <v>44468</v>
      </c>
      <c r="C2293" s="3">
        <v>44470</v>
      </c>
      <c r="D2293" s="2">
        <v>3.8537286232</v>
      </c>
      <c r="E2293" s="4">
        <v>15619805</v>
      </c>
      <c r="F2293" s="4">
        <v>16245877</v>
      </c>
    </row>
    <row r="2294">
      <c r="A2294" s="0" t="s">
        <v>290</v>
      </c>
      <c r="B2294" s="3">
        <v>44376</v>
      </c>
      <c r="C2294" s="3">
        <v>44378</v>
      </c>
      <c r="D2294" s="2">
        <v>14.9077527552</v>
      </c>
      <c r="E2294" s="4">
        <v>16245879</v>
      </c>
      <c r="F2294" s="4">
        <v>19092079</v>
      </c>
    </row>
    <row r="2295">
      <c r="A2295" s="0" t="s">
        <v>290</v>
      </c>
      <c r="B2295" s="3">
        <v>44285</v>
      </c>
      <c r="C2295" s="3">
        <v>44287</v>
      </c>
      <c r="D2295" s="2">
        <v>15.5861378678</v>
      </c>
      <c r="E2295" s="4">
        <v>19092079</v>
      </c>
      <c r="F2295" s="4">
        <v>22617232</v>
      </c>
    </row>
    <row r="2296">
      <c r="A2296" s="0" t="s">
        <v>290</v>
      </c>
      <c r="B2296" s="3">
        <v>44194</v>
      </c>
      <c r="C2296" s="3">
        <v>44197</v>
      </c>
      <c r="D2296" s="2">
        <v>8.2341798259</v>
      </c>
      <c r="E2296" s="4">
        <v>22617229</v>
      </c>
      <c r="F2296" s="4">
        <v>24646681</v>
      </c>
    </row>
    <row r="2297">
      <c r="A2297" s="0" t="s">
        <v>290</v>
      </c>
      <c r="B2297" s="3">
        <v>44103</v>
      </c>
      <c r="C2297" s="3">
        <v>44105</v>
      </c>
      <c r="D2297" s="2">
        <v>0.2142675144</v>
      </c>
      <c r="E2297" s="4">
        <v>24646575</v>
      </c>
      <c r="F2297" s="4">
        <v>24699498</v>
      </c>
    </row>
    <row r="2298">
      <c r="A2298" s="0" t="s">
        <v>290</v>
      </c>
      <c r="B2298" s="3">
        <v>44011</v>
      </c>
      <c r="C2298" s="3">
        <v>44013</v>
      </c>
      <c r="D2298" s="2">
        <v>11.9277469424</v>
      </c>
      <c r="E2298" s="4">
        <v>24699608</v>
      </c>
      <c r="F2298" s="4">
        <v>28044710</v>
      </c>
    </row>
    <row r="2299">
      <c r="A2299" s="0" t="s">
        <v>290</v>
      </c>
      <c r="B2299" s="3">
        <v>43920</v>
      </c>
      <c r="C2299" s="3">
        <v>43922</v>
      </c>
      <c r="D2299" s="2">
        <v>24.7050616516</v>
      </c>
      <c r="E2299" s="4">
        <v>28044712</v>
      </c>
      <c r="F2299" s="4">
        <v>37246477</v>
      </c>
    </row>
    <row r="2300">
      <c r="A2300" s="0" t="s">
        <v>290</v>
      </c>
      <c r="B2300" s="3">
        <v>43826</v>
      </c>
      <c r="C2300" s="3">
        <v>43831</v>
      </c>
      <c r="D2300" s="2">
        <v>5.081705041</v>
      </c>
      <c r="E2300" s="4">
        <v>37246480</v>
      </c>
      <c r="F2300" s="4">
        <v>39240570</v>
      </c>
    </row>
    <row r="2301">
      <c r="A2301" s="0" t="s">
        <v>290</v>
      </c>
      <c r="B2301" s="3">
        <v>43735</v>
      </c>
      <c r="C2301" s="3">
        <v>43739</v>
      </c>
      <c r="D2301" s="2">
        <v>12.7737373605</v>
      </c>
      <c r="E2301" s="4">
        <v>39240566</v>
      </c>
      <c r="F2301" s="4">
        <v>44987100</v>
      </c>
    </row>
    <row r="2302">
      <c r="A2302" s="0" t="s">
        <v>290</v>
      </c>
      <c r="B2302" s="3">
        <v>43643</v>
      </c>
      <c r="C2302" s="3">
        <v>43647</v>
      </c>
      <c r="D2302" s="2">
        <v>6.4770957629</v>
      </c>
      <c r="E2302" s="4">
        <v>44987101</v>
      </c>
      <c r="F2302" s="4">
        <v>48102763</v>
      </c>
    </row>
    <row r="2303">
      <c r="A2303" s="0" t="s">
        <v>290</v>
      </c>
      <c r="B2303" s="3">
        <v>43552</v>
      </c>
      <c r="C2303" s="3">
        <v>43556</v>
      </c>
      <c r="D2303" s="2">
        <v>5.8397279214</v>
      </c>
      <c r="E2303" s="4">
        <v>48102758</v>
      </c>
      <c r="F2303" s="4">
        <v>51086044</v>
      </c>
    </row>
    <row r="2304">
      <c r="A2304" s="0" t="s">
        <v>290</v>
      </c>
      <c r="B2304" s="3">
        <v>43461</v>
      </c>
      <c r="C2304" s="3">
        <v>43466</v>
      </c>
      <c r="D2304" s="2">
        <v>3.9707667855</v>
      </c>
      <c r="E2304" s="4">
        <v>51086054</v>
      </c>
      <c r="F2304" s="4">
        <v>53198440</v>
      </c>
    </row>
    <row r="2305">
      <c r="A2305" s="0" t="s">
        <v>290</v>
      </c>
      <c r="B2305" s="3">
        <v>43370</v>
      </c>
      <c r="C2305" s="3">
        <v>43374</v>
      </c>
      <c r="D2305" s="2">
        <v>7.338451447</v>
      </c>
      <c r="E2305" s="4">
        <v>53198435</v>
      </c>
      <c r="F2305" s="4">
        <v>57411554</v>
      </c>
    </row>
    <row r="2306">
      <c r="A2306" s="0" t="s">
        <v>290</v>
      </c>
      <c r="B2306" s="3">
        <v>43279</v>
      </c>
      <c r="C2306" s="3">
        <v>43282</v>
      </c>
      <c r="D2306" s="2">
        <v>1.7697817798</v>
      </c>
      <c r="E2306" s="4">
        <v>57411541</v>
      </c>
      <c r="F2306" s="4">
        <v>58445906</v>
      </c>
    </row>
    <row r="2307">
      <c r="A2307" s="0" t="s">
        <v>290</v>
      </c>
      <c r="B2307" s="3">
        <v>43186</v>
      </c>
      <c r="C2307" s="3">
        <v>43191</v>
      </c>
      <c r="D2307" s="2">
        <v>4.2647496341</v>
      </c>
      <c r="E2307" s="4">
        <v>58445929</v>
      </c>
      <c r="F2307" s="4">
        <v>61049539</v>
      </c>
    </row>
    <row r="2308">
      <c r="A2308" s="0" t="s">
        <v>290</v>
      </c>
      <c r="B2308" s="3">
        <v>43097</v>
      </c>
      <c r="C2308" s="3">
        <v>43101</v>
      </c>
      <c r="D2308" s="2">
        <v>8.0214871791</v>
      </c>
      <c r="E2308" s="4">
        <v>61049533</v>
      </c>
      <c r="F2308" s="4">
        <v>66373690</v>
      </c>
    </row>
    <row r="2309">
      <c r="A2309" s="0" t="s">
        <v>290</v>
      </c>
      <c r="B2309" s="3">
        <v>43006</v>
      </c>
      <c r="C2309" s="3">
        <v>43009</v>
      </c>
      <c r="D2309" s="2">
        <v>11.3920181455</v>
      </c>
      <c r="E2309" s="4">
        <v>66373690</v>
      </c>
      <c r="F2309" s="4">
        <v>74907123</v>
      </c>
    </row>
    <row r="2310">
      <c r="A2310" s="0" t="s">
        <v>290</v>
      </c>
      <c r="B2310" s="3">
        <v>42915</v>
      </c>
      <c r="C2310" s="3">
        <v>42917</v>
      </c>
      <c r="D2310" s="2">
        <v>5.8066255643</v>
      </c>
      <c r="E2310" s="4">
        <v>74907119</v>
      </c>
      <c r="F2310" s="4">
        <v>79524828</v>
      </c>
    </row>
    <row r="2311">
      <c r="A2311" s="0" t="s">
        <v>290</v>
      </c>
      <c r="B2311" s="3">
        <v>42824</v>
      </c>
      <c r="C2311" s="3">
        <v>42826</v>
      </c>
      <c r="D2311" s="2">
        <v>11.4856056555</v>
      </c>
      <c r="E2311" s="4">
        <v>79524830</v>
      </c>
      <c r="F2311" s="4">
        <v>89843952</v>
      </c>
    </row>
    <row r="2312">
      <c r="A2312" s="0" t="s">
        <v>290</v>
      </c>
      <c r="B2312" s="3">
        <v>42733</v>
      </c>
      <c r="C2312" s="3">
        <v>42736</v>
      </c>
      <c r="D2312" s="2">
        <v>12.6214286377</v>
      </c>
      <c r="E2312" s="4">
        <v>89843949</v>
      </c>
      <c r="F2312" s="4">
        <v>102821490</v>
      </c>
    </row>
    <row r="2313">
      <c r="A2313" s="0" t="s">
        <v>290</v>
      </c>
      <c r="B2313" s="3">
        <v>42642</v>
      </c>
      <c r="C2313" s="3">
        <v>42644</v>
      </c>
      <c r="D2313" s="2">
        <v>7.0232051132</v>
      </c>
      <c r="E2313" s="4">
        <v>102821495</v>
      </c>
      <c r="F2313" s="4">
        <v>110588341</v>
      </c>
    </row>
    <row r="2314">
      <c r="A2314" s="0" t="s">
        <v>290</v>
      </c>
      <c r="B2314" s="3">
        <v>42550</v>
      </c>
      <c r="C2314" s="3">
        <v>42552</v>
      </c>
      <c r="D2314" s="2">
        <v>10.4771942062</v>
      </c>
      <c r="E2314" s="4">
        <v>110588334</v>
      </c>
      <c r="F2314" s="4">
        <v>123530907</v>
      </c>
    </row>
    <row r="2315">
      <c r="A2315" s="0" t="s">
        <v>290</v>
      </c>
      <c r="B2315" s="3">
        <v>42459</v>
      </c>
      <c r="C2315" s="3">
        <v>42461</v>
      </c>
      <c r="D2315" s="2">
        <v>6.7316546919</v>
      </c>
      <c r="E2315" s="4">
        <v>123530908</v>
      </c>
      <c r="F2315" s="4">
        <v>132446767</v>
      </c>
    </row>
    <row r="2316">
      <c r="A2316" s="0" t="s">
        <v>290</v>
      </c>
      <c r="B2316" s="3">
        <v>42367</v>
      </c>
      <c r="C2316" s="3">
        <v>42370</v>
      </c>
      <c r="D2316" s="2">
        <v>7.0707650114</v>
      </c>
      <c r="E2316" s="4">
        <v>132446764</v>
      </c>
      <c r="F2316" s="4">
        <v>142524324</v>
      </c>
    </row>
    <row r="2317">
      <c r="A2317" s="0" t="s">
        <v>290</v>
      </c>
      <c r="B2317" s="3">
        <v>42276</v>
      </c>
      <c r="C2317" s="3">
        <v>42278</v>
      </c>
      <c r="D2317" s="2">
        <v>9.8817399619</v>
      </c>
      <c r="E2317" s="4">
        <v>142524329</v>
      </c>
      <c r="F2317" s="4">
        <v>158152553</v>
      </c>
    </row>
    <row r="2318">
      <c r="A2318" s="0" t="s">
        <v>290</v>
      </c>
      <c r="B2318" s="3">
        <v>42146</v>
      </c>
      <c r="C2318" s="3">
        <v>42186</v>
      </c>
      <c r="D2318" s="2">
        <v>41.644511184</v>
      </c>
      <c r="E2318" s="4">
        <v>158152553</v>
      </c>
      <c r="F2318" s="4">
        <v>271015728</v>
      </c>
    </row>
    <row r="2319">
      <c r="A2319" s="0" t="s">
        <v>290</v>
      </c>
      <c r="B2319" s="3">
        <v>42055</v>
      </c>
      <c r="C2319" s="3">
        <v>42095</v>
      </c>
      <c r="D2319" s="2">
        <v>26.8103779883</v>
      </c>
      <c r="E2319" s="4">
        <v>271015728</v>
      </c>
      <c r="F2319" s="4">
        <v>370292564</v>
      </c>
    </row>
    <row r="2320">
      <c r="A2320" s="0" t="s">
        <v>290</v>
      </c>
      <c r="B2320" s="3">
        <v>41964</v>
      </c>
      <c r="C2320" s="3">
        <v>42005</v>
      </c>
      <c r="D2320" s="2">
        <v>17.1167799257</v>
      </c>
      <c r="E2320" s="4">
        <v>370292564</v>
      </c>
      <c r="F2320" s="4">
        <v>446764211</v>
      </c>
    </row>
    <row r="2321">
      <c r="A2321" s="0" t="s">
        <v>290</v>
      </c>
      <c r="B2321" s="3">
        <v>41873</v>
      </c>
      <c r="C2321" s="3">
        <v>41913</v>
      </c>
      <c r="D2321" s="2">
        <v>24.6145859843</v>
      </c>
      <c r="E2321" s="4">
        <v>446764210</v>
      </c>
      <c r="F2321" s="4">
        <v>592640123</v>
      </c>
    </row>
    <row r="2322">
      <c r="A2322" s="0" t="s">
        <v>290</v>
      </c>
      <c r="B2322" s="3">
        <v>41782</v>
      </c>
      <c r="C2322" s="3">
        <v>41821</v>
      </c>
      <c r="D2322" s="2">
        <v>5.9646153586</v>
      </c>
      <c r="E2322" s="4">
        <v>592640123</v>
      </c>
      <c r="F2322" s="4">
        <v>630230977</v>
      </c>
    </row>
    <row r="2323">
      <c r="A2323" s="0" t="s">
        <v>234</v>
      </c>
      <c r="B2323" s="3">
        <v>45377</v>
      </c>
      <c r="C2323" s="3">
        <v>45383</v>
      </c>
      <c r="D2323" s="2">
        <v>1.8847671894</v>
      </c>
      <c r="E2323" s="4">
        <v>131715017</v>
      </c>
      <c r="F2323" s="4">
        <v>134245227</v>
      </c>
    </row>
    <row r="2324">
      <c r="A2324" s="0" t="s">
        <v>234</v>
      </c>
      <c r="B2324" s="3">
        <v>45288</v>
      </c>
      <c r="C2324" s="3">
        <v>45292</v>
      </c>
      <c r="D2324" s="2">
        <v>1.1030139339</v>
      </c>
      <c r="E2324" s="4">
        <v>135214232</v>
      </c>
      <c r="F2324" s="4">
        <v>136722298</v>
      </c>
    </row>
    <row r="2325">
      <c r="A2325" s="0" t="s">
        <v>234</v>
      </c>
      <c r="B2325" s="3">
        <v>45197</v>
      </c>
      <c r="C2325" s="3">
        <v>45200</v>
      </c>
      <c r="D2325" s="2">
        <v>1.794703185</v>
      </c>
      <c r="E2325" s="4">
        <v>138188731</v>
      </c>
      <c r="F2325" s="4">
        <v>140714132</v>
      </c>
    </row>
    <row r="2326">
      <c r="A2326" s="0" t="s">
        <v>234</v>
      </c>
      <c r="B2326" s="3">
        <v>45106</v>
      </c>
      <c r="C2326" s="3">
        <v>45108</v>
      </c>
      <c r="D2326" s="2">
        <v>0.9322727848</v>
      </c>
      <c r="E2326" s="4">
        <v>143106728</v>
      </c>
      <c r="F2326" s="4">
        <v>144453428</v>
      </c>
    </row>
    <row r="2327">
      <c r="A2327" s="0" t="s">
        <v>234</v>
      </c>
      <c r="B2327" s="3">
        <v>45015</v>
      </c>
      <c r="C2327" s="3">
        <v>45017</v>
      </c>
      <c r="D2327" s="2">
        <v>1.0902936555</v>
      </c>
      <c r="E2327" s="4">
        <v>148161125</v>
      </c>
      <c r="F2327" s="4">
        <v>149794323</v>
      </c>
    </row>
    <row r="2328">
      <c r="A2328" s="0" t="s">
        <v>234</v>
      </c>
      <c r="B2328" s="3">
        <v>44924</v>
      </c>
      <c r="C2328" s="3">
        <v>44927</v>
      </c>
      <c r="D2328" s="2">
        <v>2.0750615215</v>
      </c>
      <c r="E2328" s="4">
        <v>150143833</v>
      </c>
      <c r="F2328" s="4">
        <v>153325430</v>
      </c>
    </row>
    <row r="2329">
      <c r="A2329" s="0" t="s">
        <v>234</v>
      </c>
      <c r="B2329" s="3">
        <v>44833</v>
      </c>
      <c r="C2329" s="3">
        <v>44835</v>
      </c>
      <c r="D2329" s="2">
        <v>3.5311853738</v>
      </c>
      <c r="E2329" s="4">
        <v>154032147</v>
      </c>
      <c r="F2329" s="4">
        <v>159670405</v>
      </c>
    </row>
    <row r="2330">
      <c r="A2330" s="0" t="s">
        <v>234</v>
      </c>
      <c r="B2330" s="3">
        <v>44741</v>
      </c>
      <c r="C2330" s="3">
        <v>44743</v>
      </c>
      <c r="D2330" s="2">
        <v>3.4167433572</v>
      </c>
      <c r="E2330" s="4">
        <v>159670419</v>
      </c>
      <c r="F2330" s="4">
        <v>165318943</v>
      </c>
    </row>
    <row r="2331">
      <c r="A2331" s="0" t="s">
        <v>234</v>
      </c>
      <c r="B2331" s="3">
        <v>44650</v>
      </c>
      <c r="C2331" s="3">
        <v>44652</v>
      </c>
      <c r="D2331" s="2">
        <v>7.5934505164</v>
      </c>
      <c r="E2331" s="4">
        <v>165318932</v>
      </c>
      <c r="F2331" s="4">
        <v>178903912</v>
      </c>
    </row>
    <row r="2332">
      <c r="A2332" s="0" t="s">
        <v>234</v>
      </c>
      <c r="B2332" s="3">
        <v>44559</v>
      </c>
      <c r="C2332" s="3">
        <v>44562</v>
      </c>
      <c r="D2332" s="2">
        <v>5.1737224446</v>
      </c>
      <c r="E2332" s="4">
        <v>178903915</v>
      </c>
      <c r="F2332" s="4">
        <v>188664914</v>
      </c>
    </row>
    <row r="2333">
      <c r="A2333" s="0" t="s">
        <v>234</v>
      </c>
      <c r="B2333" s="3">
        <v>44468</v>
      </c>
      <c r="C2333" s="3">
        <v>44470</v>
      </c>
      <c r="D2333" s="2">
        <v>4.0375692813</v>
      </c>
      <c r="E2333" s="4">
        <v>188664915</v>
      </c>
      <c r="F2333" s="4">
        <v>196602893</v>
      </c>
    </row>
    <row r="2334">
      <c r="A2334" s="0" t="s">
        <v>234</v>
      </c>
      <c r="B2334" s="3">
        <v>44376</v>
      </c>
      <c r="C2334" s="3">
        <v>44378</v>
      </c>
      <c r="D2334" s="2">
        <v>4.8430247087</v>
      </c>
      <c r="E2334" s="4">
        <v>196602896</v>
      </c>
      <c r="F2334" s="4">
        <v>206609022</v>
      </c>
    </row>
    <row r="2335">
      <c r="A2335" s="0" t="s">
        <v>234</v>
      </c>
      <c r="B2335" s="3">
        <v>44285</v>
      </c>
      <c r="C2335" s="3">
        <v>44287</v>
      </c>
      <c r="D2335" s="2">
        <v>9.9692197722</v>
      </c>
      <c r="E2335" s="4">
        <v>206609014</v>
      </c>
      <c r="F2335" s="4">
        <v>229487086</v>
      </c>
    </row>
    <row r="2336">
      <c r="A2336" s="0" t="s">
        <v>234</v>
      </c>
      <c r="B2336" s="3">
        <v>44194</v>
      </c>
      <c r="C2336" s="3">
        <v>44197</v>
      </c>
      <c r="D2336" s="2">
        <v>11.981929407</v>
      </c>
      <c r="E2336" s="4">
        <v>229487087</v>
      </c>
      <c r="F2336" s="4">
        <v>260727241</v>
      </c>
    </row>
    <row r="2337">
      <c r="A2337" s="0" t="s">
        <v>234</v>
      </c>
      <c r="B2337" s="3">
        <v>44103</v>
      </c>
      <c r="C2337" s="3">
        <v>44105</v>
      </c>
      <c r="D2337" s="2">
        <v>9.1025127416</v>
      </c>
      <c r="E2337" s="4">
        <v>260727241</v>
      </c>
      <c r="F2337" s="4">
        <v>286836577</v>
      </c>
    </row>
    <row r="2338">
      <c r="A2338" s="0" t="s">
        <v>234</v>
      </c>
      <c r="B2338" s="3">
        <v>44011</v>
      </c>
      <c r="C2338" s="3">
        <v>44013</v>
      </c>
      <c r="D2338" s="2">
        <v>7.918609803</v>
      </c>
      <c r="E2338" s="4">
        <v>286836583</v>
      </c>
      <c r="F2338" s="4">
        <v>311503315</v>
      </c>
    </row>
    <row r="2339">
      <c r="A2339" s="0" t="s">
        <v>234</v>
      </c>
      <c r="B2339" s="3">
        <v>43920</v>
      </c>
      <c r="C2339" s="3">
        <v>43922</v>
      </c>
      <c r="D2339" s="2">
        <v>8.7732359631</v>
      </c>
      <c r="E2339" s="4">
        <v>311503309</v>
      </c>
      <c r="F2339" s="4">
        <v>341460439</v>
      </c>
    </row>
    <row r="2340">
      <c r="A2340" s="0" t="s">
        <v>234</v>
      </c>
      <c r="B2340" s="3">
        <v>43826</v>
      </c>
      <c r="C2340" s="3">
        <v>43831</v>
      </c>
      <c r="D2340" s="2">
        <v>13.0114926346</v>
      </c>
      <c r="E2340" s="4">
        <v>341460440</v>
      </c>
      <c r="F2340" s="4">
        <v>392535118</v>
      </c>
    </row>
    <row r="2341">
      <c r="A2341" s="0" t="s">
        <v>234</v>
      </c>
      <c r="B2341" s="3">
        <v>43735</v>
      </c>
      <c r="C2341" s="3">
        <v>43739</v>
      </c>
      <c r="D2341" s="2">
        <v>11.6503891672</v>
      </c>
      <c r="E2341" s="4">
        <v>392535114</v>
      </c>
      <c r="F2341" s="4">
        <v>444297502</v>
      </c>
    </row>
    <row r="2342">
      <c r="A2342" s="0" t="s">
        <v>234</v>
      </c>
      <c r="B2342" s="3">
        <v>43643</v>
      </c>
      <c r="C2342" s="3">
        <v>43647</v>
      </c>
      <c r="D2342" s="2">
        <v>12.7455698632</v>
      </c>
      <c r="E2342" s="4">
        <v>444297506</v>
      </c>
      <c r="F2342" s="4">
        <v>509197648</v>
      </c>
    </row>
    <row r="2343">
      <c r="A2343" s="0" t="s">
        <v>234</v>
      </c>
      <c r="B2343" s="3">
        <v>43552</v>
      </c>
      <c r="C2343" s="3">
        <v>43556</v>
      </c>
      <c r="D2343" s="2">
        <v>5.5996818102</v>
      </c>
      <c r="E2343" s="4">
        <v>509197648</v>
      </c>
      <c r="F2343" s="4">
        <v>539402470</v>
      </c>
    </row>
    <row r="2344">
      <c r="A2344" s="0" t="s">
        <v>234</v>
      </c>
      <c r="B2344" s="3">
        <v>43461</v>
      </c>
      <c r="C2344" s="3">
        <v>43466</v>
      </c>
      <c r="D2344" s="2">
        <v>5.2561782251</v>
      </c>
      <c r="E2344" s="4">
        <v>539402468</v>
      </c>
      <c r="F2344" s="4">
        <v>569327327</v>
      </c>
    </row>
    <row r="2345">
      <c r="A2345" s="0" t="s">
        <v>234</v>
      </c>
      <c r="B2345" s="3">
        <v>43370</v>
      </c>
      <c r="C2345" s="3">
        <v>43374</v>
      </c>
      <c r="D2345" s="2">
        <v>5.4956175739</v>
      </c>
      <c r="E2345" s="4">
        <v>569327326</v>
      </c>
      <c r="F2345" s="4">
        <v>602434841</v>
      </c>
    </row>
    <row r="2346">
      <c r="A2346" s="0" t="s">
        <v>234</v>
      </c>
      <c r="B2346" s="3">
        <v>43279</v>
      </c>
      <c r="C2346" s="3">
        <v>43282</v>
      </c>
      <c r="D2346" s="2">
        <v>5.3439601285</v>
      </c>
      <c r="E2346" s="4">
        <v>602434837</v>
      </c>
      <c r="F2346" s="4">
        <v>636446272</v>
      </c>
    </row>
    <row r="2347">
      <c r="A2347" s="0" t="s">
        <v>234</v>
      </c>
      <c r="B2347" s="3">
        <v>43186</v>
      </c>
      <c r="C2347" s="3">
        <v>43191</v>
      </c>
      <c r="D2347" s="2">
        <v>13.3389729482</v>
      </c>
      <c r="E2347" s="4">
        <v>636446279</v>
      </c>
      <c r="F2347" s="4">
        <v>734408881</v>
      </c>
    </row>
    <row r="2348">
      <c r="A2348" s="0" t="s">
        <v>234</v>
      </c>
      <c r="B2348" s="3">
        <v>43097</v>
      </c>
      <c r="C2348" s="3">
        <v>43101</v>
      </c>
      <c r="D2348" s="2">
        <v>6.9292767297</v>
      </c>
      <c r="E2348" s="4">
        <v>734408886</v>
      </c>
      <c r="F2348" s="4">
        <v>789086901</v>
      </c>
    </row>
    <row r="2349">
      <c r="A2349" s="0" t="s">
        <v>234</v>
      </c>
      <c r="B2349" s="3">
        <v>43006</v>
      </c>
      <c r="C2349" s="3">
        <v>43009</v>
      </c>
      <c r="D2349" s="2">
        <v>14.3591014466</v>
      </c>
      <c r="E2349" s="4">
        <v>789086891</v>
      </c>
      <c r="F2349" s="4">
        <v>921390252</v>
      </c>
    </row>
    <row r="2350">
      <c r="A2350" s="0" t="s">
        <v>234</v>
      </c>
      <c r="B2350" s="3">
        <v>42915</v>
      </c>
      <c r="C2350" s="3">
        <v>42917</v>
      </c>
      <c r="D2350" s="2">
        <v>9.4385361001</v>
      </c>
      <c r="E2350" s="4">
        <v>921390254</v>
      </c>
      <c r="F2350" s="4">
        <v>1017419788</v>
      </c>
    </row>
    <row r="2351">
      <c r="A2351" s="0" t="s">
        <v>234</v>
      </c>
      <c r="B2351" s="3">
        <v>42824</v>
      </c>
      <c r="C2351" s="3">
        <v>42826</v>
      </c>
      <c r="D2351" s="2">
        <v>7.0651880331</v>
      </c>
      <c r="E2351" s="4">
        <v>1017419783</v>
      </c>
      <c r="F2351" s="4">
        <v>1094767140</v>
      </c>
    </row>
    <row r="2352">
      <c r="A2352" s="0" t="s">
        <v>234</v>
      </c>
      <c r="B2352" s="3">
        <v>42733</v>
      </c>
      <c r="C2352" s="3">
        <v>42736</v>
      </c>
      <c r="D2352" s="2">
        <v>19.756859902</v>
      </c>
      <c r="E2352" s="4">
        <v>1094767145</v>
      </c>
      <c r="F2352" s="4">
        <v>1364312443</v>
      </c>
    </row>
    <row r="2353">
      <c r="A2353" s="0" t="s">
        <v>234</v>
      </c>
      <c r="B2353" s="3">
        <v>42642</v>
      </c>
      <c r="C2353" s="3">
        <v>42644</v>
      </c>
      <c r="D2353" s="2">
        <v>10.7888785557</v>
      </c>
      <c r="E2353" s="4">
        <v>1364312446</v>
      </c>
      <c r="F2353" s="4">
        <v>1529307584</v>
      </c>
    </row>
    <row r="2354">
      <c r="A2354" s="0" t="s">
        <v>234</v>
      </c>
      <c r="B2354" s="3">
        <v>42550</v>
      </c>
      <c r="C2354" s="3">
        <v>42552</v>
      </c>
      <c r="D2354" s="2">
        <v>4.4836598623</v>
      </c>
      <c r="E2354" s="4">
        <v>1529562029</v>
      </c>
      <c r="F2354" s="4">
        <v>1601361638</v>
      </c>
    </row>
    <row r="2355">
      <c r="A2355" s="0" t="s">
        <v>234</v>
      </c>
      <c r="B2355" s="3">
        <v>42459</v>
      </c>
      <c r="C2355" s="3">
        <v>42461</v>
      </c>
      <c r="D2355" s="2">
        <v>2.286464416</v>
      </c>
      <c r="E2355" s="4">
        <v>1601361650</v>
      </c>
      <c r="F2355" s="4">
        <v>1638832983</v>
      </c>
    </row>
    <row r="2356">
      <c r="A2356" s="0" t="s">
        <v>234</v>
      </c>
      <c r="B2356" s="3">
        <v>42367</v>
      </c>
      <c r="C2356" s="3">
        <v>42370</v>
      </c>
      <c r="D2356" s="2">
        <v>4.997445095</v>
      </c>
      <c r="E2356" s="4">
        <v>1639160059</v>
      </c>
      <c r="F2356" s="4">
        <v>1725385239</v>
      </c>
    </row>
    <row r="2357">
      <c r="A2357" s="0" t="s">
        <v>234</v>
      </c>
      <c r="B2357" s="3">
        <v>42276</v>
      </c>
      <c r="C2357" s="3">
        <v>42278</v>
      </c>
      <c r="D2357" s="2">
        <v>2.9009579413</v>
      </c>
      <c r="E2357" s="4">
        <v>1725545484</v>
      </c>
      <c r="F2357" s="4">
        <v>1777098360</v>
      </c>
    </row>
    <row r="2358">
      <c r="A2358" s="0" t="s">
        <v>234</v>
      </c>
      <c r="B2358" s="3">
        <v>42146</v>
      </c>
      <c r="C2358" s="3">
        <v>42186</v>
      </c>
      <c r="D2358" s="2">
        <v>37.7435166966</v>
      </c>
      <c r="E2358" s="4">
        <v>1777653883</v>
      </c>
      <c r="F2358" s="4">
        <v>2855371504</v>
      </c>
    </row>
    <row r="2359">
      <c r="A2359" s="0" t="s">
        <v>234</v>
      </c>
      <c r="B2359" s="3">
        <v>42055</v>
      </c>
      <c r="C2359" s="3">
        <v>42095</v>
      </c>
      <c r="D2359" s="2">
        <v>23.7440304705</v>
      </c>
      <c r="E2359" s="4">
        <v>2855371505</v>
      </c>
      <c r="F2359" s="4">
        <v>3744456365</v>
      </c>
    </row>
    <row r="2360">
      <c r="A2360" s="0" t="s">
        <v>234</v>
      </c>
      <c r="B2360" s="3">
        <v>41964</v>
      </c>
      <c r="C2360" s="3">
        <v>42005</v>
      </c>
      <c r="D2360" s="2">
        <v>19.1225323583</v>
      </c>
      <c r="E2360" s="4">
        <v>3744456365</v>
      </c>
      <c r="F2360" s="4">
        <v>4629789327</v>
      </c>
    </row>
    <row r="2361">
      <c r="A2361" s="0" t="s">
        <v>234</v>
      </c>
      <c r="B2361" s="3">
        <v>41873</v>
      </c>
      <c r="C2361" s="3">
        <v>41913</v>
      </c>
      <c r="D2361" s="2">
        <v>3.0822484586</v>
      </c>
      <c r="E2361" s="4">
        <v>4629789327</v>
      </c>
      <c r="F2361" s="4">
        <v>4777029237</v>
      </c>
    </row>
    <row r="2362">
      <c r="A2362" s="0" t="s">
        <v>234</v>
      </c>
      <c r="B2362" s="3">
        <v>41782</v>
      </c>
      <c r="C2362" s="3">
        <v>41821</v>
      </c>
      <c r="D2362" s="2">
        <v>1.8603651688</v>
      </c>
      <c r="E2362" s="4">
        <v>4716452030</v>
      </c>
      <c r="F2362" s="4">
        <v>4805858548</v>
      </c>
    </row>
    <row r="2363">
      <c r="A2363" s="0" t="s">
        <v>251</v>
      </c>
      <c r="B2363" s="3">
        <v>45377</v>
      </c>
      <c r="C2363" s="3">
        <v>45383</v>
      </c>
      <c r="D2363" s="2">
        <v>3.0866923656</v>
      </c>
      <c r="E2363" s="4">
        <v>87515159</v>
      </c>
      <c r="F2363" s="4">
        <v>90302520</v>
      </c>
    </row>
    <row r="2364">
      <c r="A2364" s="0" t="s">
        <v>251</v>
      </c>
      <c r="B2364" s="3">
        <v>45288</v>
      </c>
      <c r="C2364" s="3">
        <v>45292</v>
      </c>
      <c r="D2364" s="2">
        <v>3.4816408568</v>
      </c>
      <c r="E2364" s="4">
        <v>90302544</v>
      </c>
      <c r="F2364" s="4">
        <v>93559966</v>
      </c>
    </row>
    <row r="2365">
      <c r="A2365" s="0" t="s">
        <v>251</v>
      </c>
      <c r="B2365" s="3">
        <v>45197</v>
      </c>
      <c r="C2365" s="3">
        <v>45200</v>
      </c>
      <c r="D2365" s="2">
        <v>2.8807571459</v>
      </c>
      <c r="E2365" s="4">
        <v>94555728</v>
      </c>
      <c r="F2365" s="4">
        <v>97360446</v>
      </c>
    </row>
    <row r="2366">
      <c r="A2366" s="0" t="s">
        <v>251</v>
      </c>
      <c r="B2366" s="3">
        <v>45106</v>
      </c>
      <c r="C2366" s="3">
        <v>45108</v>
      </c>
      <c r="D2366" s="2">
        <v>2.8387074661</v>
      </c>
      <c r="E2366" s="4">
        <v>97671743</v>
      </c>
      <c r="F2366" s="4">
        <v>100525364</v>
      </c>
    </row>
    <row r="2367">
      <c r="A2367" s="0" t="s">
        <v>251</v>
      </c>
      <c r="B2367" s="3">
        <v>45015</v>
      </c>
      <c r="C2367" s="3">
        <v>45017</v>
      </c>
      <c r="D2367" s="2">
        <v>3.497455761</v>
      </c>
      <c r="E2367" s="4">
        <v>101799759</v>
      </c>
      <c r="F2367" s="4">
        <v>105489197</v>
      </c>
    </row>
    <row r="2368">
      <c r="A2368" s="0" t="s">
        <v>251</v>
      </c>
      <c r="B2368" s="3">
        <v>44924</v>
      </c>
      <c r="C2368" s="3">
        <v>44927</v>
      </c>
      <c r="D2368" s="2">
        <v>3.7968993058</v>
      </c>
      <c r="E2368" s="4">
        <v>107167776</v>
      </c>
      <c r="F2368" s="4">
        <v>111397424</v>
      </c>
    </row>
    <row r="2369">
      <c r="A2369" s="0" t="s">
        <v>251</v>
      </c>
      <c r="B2369" s="3">
        <v>44833</v>
      </c>
      <c r="C2369" s="3">
        <v>44835</v>
      </c>
      <c r="D2369" s="2">
        <v>4.8041320794</v>
      </c>
      <c r="E2369" s="4">
        <v>115093297</v>
      </c>
      <c r="F2369" s="4">
        <v>120901568</v>
      </c>
    </row>
    <row r="2370">
      <c r="A2370" s="0" t="s">
        <v>251</v>
      </c>
      <c r="B2370" s="3">
        <v>44741</v>
      </c>
      <c r="C2370" s="3">
        <v>44743</v>
      </c>
      <c r="D2370" s="2">
        <v>4.0015281579</v>
      </c>
      <c r="E2370" s="4">
        <v>120901566</v>
      </c>
      <c r="F2370" s="4">
        <v>125941136</v>
      </c>
    </row>
    <row r="2371">
      <c r="A2371" s="0" t="s">
        <v>251</v>
      </c>
      <c r="B2371" s="3">
        <v>44650</v>
      </c>
      <c r="C2371" s="3">
        <v>44652</v>
      </c>
      <c r="D2371" s="2">
        <v>5.1690732504</v>
      </c>
      <c r="E2371" s="4">
        <v>125941153</v>
      </c>
      <c r="F2371" s="4">
        <v>132805992</v>
      </c>
    </row>
    <row r="2372">
      <c r="A2372" s="0" t="s">
        <v>251</v>
      </c>
      <c r="B2372" s="3">
        <v>44559</v>
      </c>
      <c r="C2372" s="3">
        <v>44562</v>
      </c>
      <c r="D2372" s="2">
        <v>5.7155728764</v>
      </c>
      <c r="E2372" s="4">
        <v>132805993</v>
      </c>
      <c r="F2372" s="4">
        <v>140856764</v>
      </c>
    </row>
    <row r="2373">
      <c r="A2373" s="0" t="s">
        <v>251</v>
      </c>
      <c r="B2373" s="3">
        <v>44468</v>
      </c>
      <c r="C2373" s="3">
        <v>44470</v>
      </c>
      <c r="D2373" s="2">
        <v>3.7517332038</v>
      </c>
      <c r="E2373" s="4">
        <v>140856759</v>
      </c>
      <c r="F2373" s="4">
        <v>146347320</v>
      </c>
    </row>
    <row r="2374">
      <c r="A2374" s="0" t="s">
        <v>251</v>
      </c>
      <c r="B2374" s="3">
        <v>44376</v>
      </c>
      <c r="C2374" s="3">
        <v>44378</v>
      </c>
      <c r="D2374" s="2">
        <v>7.5061294173</v>
      </c>
      <c r="E2374" s="4">
        <v>146347314</v>
      </c>
      <c r="F2374" s="4">
        <v>158223797</v>
      </c>
    </row>
    <row r="2375">
      <c r="A2375" s="0" t="s">
        <v>251</v>
      </c>
      <c r="B2375" s="3">
        <v>44285</v>
      </c>
      <c r="C2375" s="3">
        <v>44287</v>
      </c>
      <c r="D2375" s="2">
        <v>9.3972983737</v>
      </c>
      <c r="E2375" s="4">
        <v>158223806</v>
      </c>
      <c r="F2375" s="4">
        <v>174634755</v>
      </c>
    </row>
    <row r="2376">
      <c r="A2376" s="0" t="s">
        <v>251</v>
      </c>
      <c r="B2376" s="3">
        <v>44194</v>
      </c>
      <c r="C2376" s="3">
        <v>44197</v>
      </c>
      <c r="D2376" s="2">
        <v>12.0012023954</v>
      </c>
      <c r="E2376" s="4">
        <v>174634749</v>
      </c>
      <c r="F2376" s="4">
        <v>198451290</v>
      </c>
    </row>
    <row r="2377">
      <c r="A2377" s="0" t="s">
        <v>251</v>
      </c>
      <c r="B2377" s="3">
        <v>44103</v>
      </c>
      <c r="C2377" s="3">
        <v>44105</v>
      </c>
      <c r="D2377" s="2">
        <v>10.6221392928</v>
      </c>
      <c r="E2377" s="4">
        <v>198451294</v>
      </c>
      <c r="F2377" s="4">
        <v>222036299</v>
      </c>
    </row>
    <row r="2378">
      <c r="A2378" s="0" t="s">
        <v>251</v>
      </c>
      <c r="B2378" s="3">
        <v>44011</v>
      </c>
      <c r="C2378" s="3">
        <v>44013</v>
      </c>
      <c r="D2378" s="2">
        <v>11.5986528726</v>
      </c>
      <c r="E2378" s="4">
        <v>222036296</v>
      </c>
      <c r="F2378" s="4">
        <v>251168453</v>
      </c>
    </row>
    <row r="2379">
      <c r="A2379" s="0" t="s">
        <v>251</v>
      </c>
      <c r="B2379" s="3">
        <v>43920</v>
      </c>
      <c r="C2379" s="3">
        <v>43922</v>
      </c>
      <c r="D2379" s="2">
        <v>11.9157035714</v>
      </c>
      <c r="E2379" s="4">
        <v>251168455</v>
      </c>
      <c r="F2379" s="4">
        <v>285145554</v>
      </c>
    </row>
    <row r="2380">
      <c r="A2380" s="0" t="s">
        <v>251</v>
      </c>
      <c r="B2380" s="3">
        <v>43826</v>
      </c>
      <c r="C2380" s="3">
        <v>43831</v>
      </c>
      <c r="D2380" s="2">
        <v>8.8045153455</v>
      </c>
      <c r="E2380" s="4">
        <v>285145550</v>
      </c>
      <c r="F2380" s="4">
        <v>312675075</v>
      </c>
    </row>
    <row r="2381">
      <c r="A2381" s="0" t="s">
        <v>251</v>
      </c>
      <c r="B2381" s="3">
        <v>43735</v>
      </c>
      <c r="C2381" s="3">
        <v>43739</v>
      </c>
      <c r="D2381" s="2">
        <v>12.4878251051</v>
      </c>
      <c r="E2381" s="4">
        <v>312675079</v>
      </c>
      <c r="F2381" s="4">
        <v>357293233</v>
      </c>
    </row>
    <row r="2382">
      <c r="A2382" s="0" t="s">
        <v>251</v>
      </c>
      <c r="B2382" s="3">
        <v>43643</v>
      </c>
      <c r="C2382" s="3">
        <v>43647</v>
      </c>
      <c r="D2382" s="2">
        <v>11.9424959987</v>
      </c>
      <c r="E2382" s="4">
        <v>357293230</v>
      </c>
      <c r="F2382" s="4">
        <v>405749895</v>
      </c>
    </row>
    <row r="2383">
      <c r="A2383" s="0" t="s">
        <v>251</v>
      </c>
      <c r="B2383" s="3">
        <v>43552</v>
      </c>
      <c r="C2383" s="3">
        <v>43556</v>
      </c>
      <c r="D2383" s="2">
        <v>5.5021707868</v>
      </c>
      <c r="E2383" s="4">
        <v>405749903</v>
      </c>
      <c r="F2383" s="4">
        <v>429374840</v>
      </c>
    </row>
    <row r="2384">
      <c r="A2384" s="0" t="s">
        <v>251</v>
      </c>
      <c r="B2384" s="3">
        <v>43461</v>
      </c>
      <c r="C2384" s="3">
        <v>43466</v>
      </c>
      <c r="D2384" s="2">
        <v>8.854540605</v>
      </c>
      <c r="E2384" s="4">
        <v>429374835</v>
      </c>
      <c r="F2384" s="4">
        <v>471087466</v>
      </c>
    </row>
    <row r="2385">
      <c r="A2385" s="0" t="s">
        <v>251</v>
      </c>
      <c r="B2385" s="3">
        <v>43370</v>
      </c>
      <c r="C2385" s="3">
        <v>43374</v>
      </c>
      <c r="D2385" s="2">
        <v>6.8237808688</v>
      </c>
      <c r="E2385" s="4">
        <v>471087466</v>
      </c>
      <c r="F2385" s="4">
        <v>505587660</v>
      </c>
    </row>
    <row r="2386">
      <c r="A2386" s="0" t="s">
        <v>251</v>
      </c>
      <c r="B2386" s="3">
        <v>43279</v>
      </c>
      <c r="C2386" s="3">
        <v>43282</v>
      </c>
      <c r="D2386" s="2">
        <v>7.1082385534</v>
      </c>
      <c r="E2386" s="4">
        <v>505587649</v>
      </c>
      <c r="F2386" s="4">
        <v>544276092</v>
      </c>
    </row>
    <row r="2387">
      <c r="A2387" s="0" t="s">
        <v>251</v>
      </c>
      <c r="B2387" s="3">
        <v>43186</v>
      </c>
      <c r="C2387" s="3">
        <v>43191</v>
      </c>
      <c r="D2387" s="2">
        <v>13.8863351845</v>
      </c>
      <c r="E2387" s="4">
        <v>544276101</v>
      </c>
      <c r="F2387" s="4">
        <v>632043825</v>
      </c>
    </row>
    <row r="2388">
      <c r="A2388" s="0" t="s">
        <v>251</v>
      </c>
      <c r="B2388" s="3">
        <v>43097</v>
      </c>
      <c r="C2388" s="3">
        <v>43101</v>
      </c>
      <c r="D2388" s="2">
        <v>6.4550165893</v>
      </c>
      <c r="E2388" s="4">
        <v>632043816</v>
      </c>
      <c r="F2388" s="4">
        <v>675657628</v>
      </c>
    </row>
    <row r="2389">
      <c r="A2389" s="0" t="s">
        <v>251</v>
      </c>
      <c r="B2389" s="3">
        <v>43006</v>
      </c>
      <c r="C2389" s="3">
        <v>43009</v>
      </c>
      <c r="D2389" s="2">
        <v>5.7525747473</v>
      </c>
      <c r="E2389" s="4">
        <v>675657639</v>
      </c>
      <c r="F2389" s="4">
        <v>716897716</v>
      </c>
    </row>
    <row r="2390">
      <c r="A2390" s="0" t="s">
        <v>251</v>
      </c>
      <c r="B2390" s="3">
        <v>42915</v>
      </c>
      <c r="C2390" s="3">
        <v>42917</v>
      </c>
      <c r="D2390" s="2">
        <v>9.6017268496</v>
      </c>
      <c r="E2390" s="4">
        <v>716897708</v>
      </c>
      <c r="F2390" s="4">
        <v>793043587</v>
      </c>
    </row>
    <row r="2391">
      <c r="A2391" s="0" t="s">
        <v>251</v>
      </c>
      <c r="B2391" s="3">
        <v>42824</v>
      </c>
      <c r="C2391" s="3">
        <v>42826</v>
      </c>
      <c r="D2391" s="2">
        <v>8.6092084045</v>
      </c>
      <c r="E2391" s="4">
        <v>793043595</v>
      </c>
      <c r="F2391" s="4">
        <v>867750001</v>
      </c>
    </row>
    <row r="2392">
      <c r="A2392" s="0" t="s">
        <v>251</v>
      </c>
      <c r="B2392" s="3">
        <v>42733</v>
      </c>
      <c r="C2392" s="3">
        <v>42736</v>
      </c>
      <c r="D2392" s="2">
        <v>19.6164370491</v>
      </c>
      <c r="E2392" s="4">
        <v>867749995</v>
      </c>
      <c r="F2392" s="4">
        <v>1079511735</v>
      </c>
    </row>
    <row r="2393">
      <c r="A2393" s="0" t="s">
        <v>251</v>
      </c>
      <c r="B2393" s="3">
        <v>42642</v>
      </c>
      <c r="C2393" s="3">
        <v>42644</v>
      </c>
      <c r="D2393" s="2">
        <v>14.9245224729</v>
      </c>
      <c r="E2393" s="4">
        <v>1079511735</v>
      </c>
      <c r="F2393" s="4">
        <v>1268887071</v>
      </c>
    </row>
    <row r="2394">
      <c r="A2394" s="0" t="s">
        <v>251</v>
      </c>
      <c r="B2394" s="3">
        <v>42550</v>
      </c>
      <c r="C2394" s="3">
        <v>42552</v>
      </c>
      <c r="D2394" s="2">
        <v>4.1509815252</v>
      </c>
      <c r="E2394" s="4">
        <v>1268887073</v>
      </c>
      <c r="F2394" s="4">
        <v>1323839402</v>
      </c>
    </row>
    <row r="2395">
      <c r="A2395" s="0" t="s">
        <v>251</v>
      </c>
      <c r="B2395" s="3">
        <v>42459</v>
      </c>
      <c r="C2395" s="3">
        <v>42461</v>
      </c>
      <c r="D2395" s="2">
        <v>3.7054143846</v>
      </c>
      <c r="E2395" s="4">
        <v>1325305054</v>
      </c>
      <c r="F2395" s="4">
        <v>1376302775</v>
      </c>
    </row>
    <row r="2396">
      <c r="A2396" s="0" t="s">
        <v>251</v>
      </c>
      <c r="B2396" s="3">
        <v>42367</v>
      </c>
      <c r="C2396" s="3">
        <v>42370</v>
      </c>
      <c r="D2396" s="2">
        <v>4.5401580157</v>
      </c>
      <c r="E2396" s="4">
        <v>1376302781</v>
      </c>
      <c r="F2396" s="4">
        <v>1441761009</v>
      </c>
    </row>
    <row r="2397">
      <c r="A2397" s="0" t="s">
        <v>251</v>
      </c>
      <c r="B2397" s="3">
        <v>42276</v>
      </c>
      <c r="C2397" s="3">
        <v>42278</v>
      </c>
      <c r="D2397" s="2">
        <v>3.601771831</v>
      </c>
      <c r="E2397" s="4">
        <v>1441761006</v>
      </c>
      <c r="F2397" s="4">
        <v>1495630193</v>
      </c>
    </row>
    <row r="2398">
      <c r="A2398" s="0" t="s">
        <v>251</v>
      </c>
      <c r="B2398" s="3">
        <v>42146</v>
      </c>
      <c r="C2398" s="3">
        <v>42186</v>
      </c>
      <c r="D2398" s="2">
        <v>19.9821545868</v>
      </c>
      <c r="E2398" s="4">
        <v>1495630193</v>
      </c>
      <c r="F2398" s="4">
        <v>1869120801</v>
      </c>
    </row>
    <row r="2399">
      <c r="A2399" s="0" t="s">
        <v>251</v>
      </c>
      <c r="B2399" s="3">
        <v>42055</v>
      </c>
      <c r="C2399" s="3">
        <v>42095</v>
      </c>
      <c r="D2399" s="2">
        <v>13.2449117031</v>
      </c>
      <c r="E2399" s="4">
        <v>1869120801</v>
      </c>
      <c r="F2399" s="4">
        <v>2154479740</v>
      </c>
    </row>
    <row r="2400">
      <c r="A2400" s="0" t="s">
        <v>251</v>
      </c>
      <c r="B2400" s="3">
        <v>41964</v>
      </c>
      <c r="C2400" s="3">
        <v>42005</v>
      </c>
      <c r="D2400" s="2">
        <v>19.6820510234</v>
      </c>
      <c r="E2400" s="4">
        <v>2154479741</v>
      </c>
      <c r="F2400" s="4">
        <v>2682438693</v>
      </c>
    </row>
    <row r="2401">
      <c r="A2401" s="0" t="s">
        <v>251</v>
      </c>
      <c r="B2401" s="3">
        <v>41873</v>
      </c>
      <c r="C2401" s="3">
        <v>41913</v>
      </c>
      <c r="D2401" s="2">
        <v>4.5130188661</v>
      </c>
      <c r="E2401" s="4">
        <v>2682438692</v>
      </c>
      <c r="F2401" s="4">
        <v>2809219289</v>
      </c>
    </row>
    <row r="2402">
      <c r="A2402" s="0" t="s">
        <v>251</v>
      </c>
      <c r="B2402" s="3">
        <v>41782</v>
      </c>
      <c r="C2402" s="3">
        <v>41821</v>
      </c>
      <c r="D2402" s="2">
        <v>2.9972842022</v>
      </c>
      <c r="E2402" s="4">
        <v>2784764210</v>
      </c>
      <c r="F2402" s="4">
        <v>2870810561</v>
      </c>
    </row>
    <row r="2403">
      <c r="A2403" s="0" t="s">
        <v>242</v>
      </c>
      <c r="B2403" s="3">
        <v>45377</v>
      </c>
      <c r="C2403" s="3">
        <v>45383</v>
      </c>
      <c r="D2403" s="2">
        <v>1.9531397321</v>
      </c>
      <c r="E2403" s="4">
        <v>98477988</v>
      </c>
      <c r="F2403" s="4">
        <v>100439716</v>
      </c>
    </row>
    <row r="2404">
      <c r="A2404" s="0" t="s">
        <v>242</v>
      </c>
      <c r="B2404" s="3">
        <v>45288</v>
      </c>
      <c r="C2404" s="3">
        <v>45292</v>
      </c>
      <c r="D2404" s="2">
        <v>0.6876476816</v>
      </c>
      <c r="E2404" s="4">
        <v>101533051</v>
      </c>
      <c r="F2404" s="4">
        <v>102236075</v>
      </c>
    </row>
    <row r="2405">
      <c r="A2405" s="0" t="s">
        <v>242</v>
      </c>
      <c r="B2405" s="3">
        <v>45197</v>
      </c>
      <c r="C2405" s="3">
        <v>45200</v>
      </c>
      <c r="D2405" s="2">
        <v>1.5395971454</v>
      </c>
      <c r="E2405" s="4">
        <v>103355348</v>
      </c>
      <c r="F2405" s="4">
        <v>104971486</v>
      </c>
    </row>
    <row r="2406">
      <c r="A2406" s="0" t="s">
        <v>242</v>
      </c>
      <c r="B2406" s="3">
        <v>45106</v>
      </c>
      <c r="C2406" s="3">
        <v>45108</v>
      </c>
      <c r="D2406" s="2">
        <v>0.6341041584</v>
      </c>
      <c r="E2406" s="4">
        <v>104971444</v>
      </c>
      <c r="F2406" s="4">
        <v>105641320</v>
      </c>
    </row>
    <row r="2407">
      <c r="A2407" s="0" t="s">
        <v>242</v>
      </c>
      <c r="B2407" s="3">
        <v>45015</v>
      </c>
      <c r="C2407" s="3">
        <v>45017</v>
      </c>
      <c r="D2407" s="2">
        <v>1.4077151332</v>
      </c>
      <c r="E2407" s="4">
        <v>113500232</v>
      </c>
      <c r="F2407" s="4">
        <v>115120805</v>
      </c>
    </row>
    <row r="2408">
      <c r="A2408" s="0" t="s">
        <v>242</v>
      </c>
      <c r="B2408" s="3">
        <v>44924</v>
      </c>
      <c r="C2408" s="3">
        <v>44927</v>
      </c>
      <c r="D2408" s="2">
        <v>1.2773516078</v>
      </c>
      <c r="E2408" s="4">
        <v>116419156</v>
      </c>
      <c r="F2408" s="4">
        <v>117925479</v>
      </c>
    </row>
    <row r="2409">
      <c r="A2409" s="0" t="s">
        <v>242</v>
      </c>
      <c r="B2409" s="3">
        <v>44833</v>
      </c>
      <c r="C2409" s="3">
        <v>44835</v>
      </c>
      <c r="D2409" s="2">
        <v>4.0767740605</v>
      </c>
      <c r="E2409" s="4">
        <v>117925496</v>
      </c>
      <c r="F2409" s="4">
        <v>122937375</v>
      </c>
    </row>
    <row r="2410">
      <c r="A2410" s="0" t="s">
        <v>242</v>
      </c>
      <c r="B2410" s="3">
        <v>44741</v>
      </c>
      <c r="C2410" s="3">
        <v>44743</v>
      </c>
      <c r="D2410" s="2">
        <v>4.6140764325</v>
      </c>
      <c r="E2410" s="4">
        <v>122937374</v>
      </c>
      <c r="F2410" s="4">
        <v>128884189</v>
      </c>
    </row>
    <row r="2411">
      <c r="A2411" s="0" t="s">
        <v>242</v>
      </c>
      <c r="B2411" s="3">
        <v>44650</v>
      </c>
      <c r="C2411" s="3">
        <v>44652</v>
      </c>
      <c r="D2411" s="2">
        <v>6.2818792722</v>
      </c>
      <c r="E2411" s="4">
        <v>128884183</v>
      </c>
      <c r="F2411" s="4">
        <v>137523226</v>
      </c>
    </row>
    <row r="2412">
      <c r="A2412" s="0" t="s">
        <v>242</v>
      </c>
      <c r="B2412" s="3">
        <v>44559</v>
      </c>
      <c r="C2412" s="3">
        <v>44562</v>
      </c>
      <c r="D2412" s="2">
        <v>5.8559199954</v>
      </c>
      <c r="E2412" s="4">
        <v>137523230</v>
      </c>
      <c r="F2412" s="4">
        <v>146077406</v>
      </c>
    </row>
    <row r="2413">
      <c r="A2413" s="0" t="s">
        <v>242</v>
      </c>
      <c r="B2413" s="3">
        <v>44468</v>
      </c>
      <c r="C2413" s="3">
        <v>44470</v>
      </c>
      <c r="D2413" s="2">
        <v>10.2685073431</v>
      </c>
      <c r="E2413" s="4">
        <v>146077400</v>
      </c>
      <c r="F2413" s="4">
        <v>162793904</v>
      </c>
    </row>
    <row r="2414">
      <c r="A2414" s="0" t="s">
        <v>242</v>
      </c>
      <c r="B2414" s="3">
        <v>44376</v>
      </c>
      <c r="C2414" s="3">
        <v>44378</v>
      </c>
      <c r="D2414" s="2">
        <v>5.9426127624</v>
      </c>
      <c r="E2414" s="4">
        <v>162793906</v>
      </c>
      <c r="F2414" s="4">
        <v>173079341</v>
      </c>
    </row>
    <row r="2415">
      <c r="A2415" s="0" t="s">
        <v>242</v>
      </c>
      <c r="B2415" s="3">
        <v>44285</v>
      </c>
      <c r="C2415" s="3">
        <v>44287</v>
      </c>
      <c r="D2415" s="2">
        <v>6.8944377895</v>
      </c>
      <c r="E2415" s="4">
        <v>173079339</v>
      </c>
      <c r="F2415" s="4">
        <v>185895810</v>
      </c>
    </row>
    <row r="2416">
      <c r="A2416" s="0" t="s">
        <v>242</v>
      </c>
      <c r="B2416" s="3">
        <v>44194</v>
      </c>
      <c r="C2416" s="3">
        <v>44197</v>
      </c>
      <c r="D2416" s="2">
        <v>13.738726891</v>
      </c>
      <c r="E2416" s="4">
        <v>185895810</v>
      </c>
      <c r="F2416" s="4">
        <v>215503207</v>
      </c>
    </row>
    <row r="2417">
      <c r="A2417" s="0" t="s">
        <v>242</v>
      </c>
      <c r="B2417" s="3">
        <v>44103</v>
      </c>
      <c r="C2417" s="3">
        <v>44105</v>
      </c>
      <c r="D2417" s="2">
        <v>10.8861698732</v>
      </c>
      <c r="E2417" s="4">
        <v>215503201</v>
      </c>
      <c r="F2417" s="4">
        <v>241829131</v>
      </c>
    </row>
    <row r="2418">
      <c r="A2418" s="0" t="s">
        <v>242</v>
      </c>
      <c r="B2418" s="3">
        <v>44011</v>
      </c>
      <c r="C2418" s="3">
        <v>44013</v>
      </c>
      <c r="D2418" s="2">
        <v>11.5804895375</v>
      </c>
      <c r="E2418" s="4">
        <v>241829133</v>
      </c>
      <c r="F2418" s="4">
        <v>273502004</v>
      </c>
    </row>
    <row r="2419">
      <c r="A2419" s="0" t="s">
        <v>242</v>
      </c>
      <c r="B2419" s="3">
        <v>43920</v>
      </c>
      <c r="C2419" s="3">
        <v>43922</v>
      </c>
      <c r="D2419" s="2">
        <v>12.1422739014</v>
      </c>
      <c r="E2419" s="4">
        <v>273502008</v>
      </c>
      <c r="F2419" s="4">
        <v>311301032</v>
      </c>
    </row>
    <row r="2420">
      <c r="A2420" s="0" t="s">
        <v>242</v>
      </c>
      <c r="B2420" s="3">
        <v>43826</v>
      </c>
      <c r="C2420" s="3">
        <v>43831</v>
      </c>
      <c r="D2420" s="2">
        <v>13.5343900028</v>
      </c>
      <c r="E2420" s="4">
        <v>311301028</v>
      </c>
      <c r="F2420" s="4">
        <v>360028719</v>
      </c>
    </row>
    <row r="2421">
      <c r="A2421" s="0" t="s">
        <v>242</v>
      </c>
      <c r="B2421" s="3">
        <v>43735</v>
      </c>
      <c r="C2421" s="3">
        <v>43739</v>
      </c>
      <c r="D2421" s="2">
        <v>9.8428064355</v>
      </c>
      <c r="E2421" s="4">
        <v>360028724</v>
      </c>
      <c r="F2421" s="4">
        <v>399334440</v>
      </c>
    </row>
    <row r="2422">
      <c r="A2422" s="0" t="s">
        <v>242</v>
      </c>
      <c r="B2422" s="3">
        <v>43643</v>
      </c>
      <c r="C2422" s="3">
        <v>43647</v>
      </c>
      <c r="D2422" s="2">
        <v>12.284294028</v>
      </c>
      <c r="E2422" s="4">
        <v>399334437</v>
      </c>
      <c r="F2422" s="4">
        <v>455259902</v>
      </c>
    </row>
    <row r="2423">
      <c r="A2423" s="0" t="s">
        <v>242</v>
      </c>
      <c r="B2423" s="3">
        <v>43552</v>
      </c>
      <c r="C2423" s="3">
        <v>43556</v>
      </c>
      <c r="D2423" s="2">
        <v>6.4979033705</v>
      </c>
      <c r="E2423" s="4">
        <v>455259902</v>
      </c>
      <c r="F2423" s="4">
        <v>486898068</v>
      </c>
    </row>
    <row r="2424">
      <c r="A2424" s="0" t="s">
        <v>242</v>
      </c>
      <c r="B2424" s="3">
        <v>43461</v>
      </c>
      <c r="C2424" s="3">
        <v>43466</v>
      </c>
      <c r="D2424" s="2">
        <v>6.0370873745999996</v>
      </c>
      <c r="E2424" s="4">
        <v>486898073</v>
      </c>
      <c r="F2424" s="4">
        <v>518181120</v>
      </c>
    </row>
    <row r="2425">
      <c r="A2425" s="0" t="s">
        <v>242</v>
      </c>
      <c r="B2425" s="3">
        <v>43370</v>
      </c>
      <c r="C2425" s="3">
        <v>43374</v>
      </c>
      <c r="D2425" s="2">
        <v>10.3197119631</v>
      </c>
      <c r="E2425" s="4">
        <v>518181110</v>
      </c>
      <c r="F2425" s="4">
        <v>577809373</v>
      </c>
    </row>
    <row r="2426">
      <c r="A2426" s="0" t="s">
        <v>242</v>
      </c>
      <c r="B2426" s="3">
        <v>43279</v>
      </c>
      <c r="C2426" s="3">
        <v>43282</v>
      </c>
      <c r="D2426" s="2">
        <v>5.9304466493</v>
      </c>
      <c r="E2426" s="4">
        <v>578179375</v>
      </c>
      <c r="F2426" s="4">
        <v>614629659</v>
      </c>
    </row>
    <row r="2427">
      <c r="A2427" s="0" t="s">
        <v>242</v>
      </c>
      <c r="B2427" s="3">
        <v>43186</v>
      </c>
      <c r="C2427" s="3">
        <v>43191</v>
      </c>
      <c r="D2427" s="2">
        <v>10.8852653426</v>
      </c>
      <c r="E2427" s="4">
        <v>614629662</v>
      </c>
      <c r="F2427" s="4">
        <v>689705989</v>
      </c>
    </row>
    <row r="2428">
      <c r="A2428" s="0" t="s">
        <v>242</v>
      </c>
      <c r="B2428" s="3">
        <v>43097</v>
      </c>
      <c r="C2428" s="3">
        <v>43101</v>
      </c>
      <c r="D2428" s="2">
        <v>5.2701395896</v>
      </c>
      <c r="E2428" s="4">
        <v>689705980</v>
      </c>
      <c r="F2428" s="4">
        <v>728076635</v>
      </c>
    </row>
    <row r="2429">
      <c r="A2429" s="0" t="s">
        <v>242</v>
      </c>
      <c r="B2429" s="3">
        <v>43006</v>
      </c>
      <c r="C2429" s="3">
        <v>43009</v>
      </c>
      <c r="D2429" s="2">
        <v>8.2073238252</v>
      </c>
      <c r="E2429" s="4">
        <v>728076640</v>
      </c>
      <c r="F2429" s="4">
        <v>793175088</v>
      </c>
    </row>
    <row r="2430">
      <c r="A2430" s="0" t="s">
        <v>242</v>
      </c>
      <c r="B2430" s="3">
        <v>42915</v>
      </c>
      <c r="C2430" s="3">
        <v>42917</v>
      </c>
      <c r="D2430" s="2">
        <v>5.1017893271</v>
      </c>
      <c r="E2430" s="4">
        <v>793175089</v>
      </c>
      <c r="F2430" s="4">
        <v>835816696</v>
      </c>
    </row>
    <row r="2431">
      <c r="A2431" s="0" t="s">
        <v>242</v>
      </c>
      <c r="B2431" s="3">
        <v>42824</v>
      </c>
      <c r="C2431" s="3">
        <v>42826</v>
      </c>
      <c r="D2431" s="2">
        <v>10.1697185203</v>
      </c>
      <c r="E2431" s="4">
        <v>835816694</v>
      </c>
      <c r="F2431" s="4">
        <v>930439803</v>
      </c>
    </row>
    <row r="2432">
      <c r="A2432" s="0" t="s">
        <v>242</v>
      </c>
      <c r="B2432" s="3">
        <v>42733</v>
      </c>
      <c r="C2432" s="3">
        <v>42736</v>
      </c>
      <c r="D2432" s="2">
        <v>17.3363416457</v>
      </c>
      <c r="E2432" s="4">
        <v>930439806</v>
      </c>
      <c r="F2432" s="4">
        <v>1125572984</v>
      </c>
    </row>
    <row r="2433">
      <c r="A2433" s="0" t="s">
        <v>242</v>
      </c>
      <c r="B2433" s="3">
        <v>42642</v>
      </c>
      <c r="C2433" s="3">
        <v>42644</v>
      </c>
      <c r="D2433" s="2">
        <v>17.3097746209</v>
      </c>
      <c r="E2433" s="4">
        <v>1125572984</v>
      </c>
      <c r="F2433" s="4">
        <v>1361192304</v>
      </c>
    </row>
    <row r="2434">
      <c r="A2434" s="0" t="s">
        <v>242</v>
      </c>
      <c r="B2434" s="3">
        <v>42550</v>
      </c>
      <c r="C2434" s="3">
        <v>42552</v>
      </c>
      <c r="D2434" s="2">
        <v>4.3016259116</v>
      </c>
      <c r="E2434" s="4">
        <v>1361192317</v>
      </c>
      <c r="F2434" s="4">
        <v>1422377684</v>
      </c>
    </row>
    <row r="2435">
      <c r="A2435" s="0" t="s">
        <v>242</v>
      </c>
      <c r="B2435" s="3">
        <v>42459</v>
      </c>
      <c r="C2435" s="3">
        <v>42461</v>
      </c>
      <c r="D2435" s="2">
        <v>2.3203089918</v>
      </c>
      <c r="E2435" s="4">
        <v>1422377665</v>
      </c>
      <c r="F2435" s="4">
        <v>1456165197</v>
      </c>
    </row>
    <row r="2436">
      <c r="A2436" s="0" t="s">
        <v>242</v>
      </c>
      <c r="B2436" s="3">
        <v>42367</v>
      </c>
      <c r="C2436" s="3">
        <v>42370</v>
      </c>
      <c r="D2436" s="2">
        <v>2.3171970679</v>
      </c>
      <c r="E2436" s="4">
        <v>1456165186</v>
      </c>
      <c r="F2436" s="4">
        <v>1490707824</v>
      </c>
    </row>
    <row r="2437">
      <c r="A2437" s="0" t="s">
        <v>242</v>
      </c>
      <c r="B2437" s="3">
        <v>42276</v>
      </c>
      <c r="C2437" s="3">
        <v>42278</v>
      </c>
      <c r="D2437" s="2">
        <v>3.4300203168</v>
      </c>
      <c r="E2437" s="4">
        <v>1494509251</v>
      </c>
      <c r="F2437" s="4">
        <v>1547591970</v>
      </c>
    </row>
    <row r="2438">
      <c r="A2438" s="0" t="s">
        <v>242</v>
      </c>
      <c r="B2438" s="3">
        <v>42146</v>
      </c>
      <c r="C2438" s="3">
        <v>42186</v>
      </c>
      <c r="D2438" s="2">
        <v>46.6102492249</v>
      </c>
      <c r="E2438" s="4">
        <v>1555019971</v>
      </c>
      <c r="F2438" s="4">
        <v>2912581437</v>
      </c>
    </row>
    <row r="2439">
      <c r="A2439" s="0" t="s">
        <v>242</v>
      </c>
      <c r="B2439" s="3">
        <v>42055</v>
      </c>
      <c r="C2439" s="3">
        <v>42095</v>
      </c>
      <c r="D2439" s="2">
        <v>20.3742253509</v>
      </c>
      <c r="E2439" s="4">
        <v>2912581436</v>
      </c>
      <c r="F2439" s="4">
        <v>3657837489</v>
      </c>
    </row>
    <row r="2440">
      <c r="A2440" s="0" t="s">
        <v>242</v>
      </c>
      <c r="B2440" s="3">
        <v>41964</v>
      </c>
      <c r="C2440" s="3">
        <v>42005</v>
      </c>
      <c r="D2440" s="2">
        <v>7.0285478987</v>
      </c>
      <c r="E2440" s="4">
        <v>3663954081</v>
      </c>
      <c r="F2440" s="4">
        <v>3940945310</v>
      </c>
    </row>
    <row r="2441">
      <c r="A2441" s="0" t="s">
        <v>242</v>
      </c>
      <c r="B2441" s="3">
        <v>41873</v>
      </c>
      <c r="C2441" s="3">
        <v>41913</v>
      </c>
      <c r="D2441" s="2">
        <v>3.6844810753</v>
      </c>
      <c r="E2441" s="4">
        <v>3919073310</v>
      </c>
      <c r="F2441" s="4">
        <v>4068994648</v>
      </c>
    </row>
    <row r="2442">
      <c r="A2442" s="0" t="s">
        <v>242</v>
      </c>
      <c r="B2442" s="3">
        <v>41782</v>
      </c>
      <c r="C2442" s="3">
        <v>41821</v>
      </c>
      <c r="D2442" s="2">
        <v>0.8522004573</v>
      </c>
      <c r="E2442" s="4">
        <v>3921516053</v>
      </c>
      <c r="F2442" s="4">
        <v>3955222477</v>
      </c>
    </row>
    <row r="2443">
      <c r="A2443" s="0" t="s">
        <v>258</v>
      </c>
      <c r="B2443" s="3">
        <v>45377</v>
      </c>
      <c r="C2443" s="3">
        <v>45383</v>
      </c>
      <c r="D2443" s="2">
        <v>6.7681283296</v>
      </c>
      <c r="E2443" s="4">
        <v>75241708</v>
      </c>
      <c r="F2443" s="4">
        <v>80703848</v>
      </c>
    </row>
    <row r="2444">
      <c r="A2444" s="0" t="s">
        <v>258</v>
      </c>
      <c r="B2444" s="3">
        <v>45288</v>
      </c>
      <c r="C2444" s="3">
        <v>45292</v>
      </c>
      <c r="D2444" s="2">
        <v>6.5013154882</v>
      </c>
      <c r="E2444" s="4">
        <v>81605319</v>
      </c>
      <c r="F2444" s="4">
        <v>87279644</v>
      </c>
    </row>
    <row r="2445">
      <c r="A2445" s="0" t="s">
        <v>258</v>
      </c>
      <c r="B2445" s="3">
        <v>45197</v>
      </c>
      <c r="C2445" s="3">
        <v>45200</v>
      </c>
      <c r="D2445" s="2">
        <v>6.1245285194</v>
      </c>
      <c r="E2445" s="4">
        <v>91127452</v>
      </c>
      <c r="F2445" s="4">
        <v>97072697</v>
      </c>
    </row>
    <row r="2446">
      <c r="A2446" s="0" t="s">
        <v>258</v>
      </c>
      <c r="B2446" s="3">
        <v>45106</v>
      </c>
      <c r="C2446" s="3">
        <v>45108</v>
      </c>
      <c r="D2446" s="2">
        <v>5.8086686306</v>
      </c>
      <c r="E2446" s="4">
        <v>103792120</v>
      </c>
      <c r="F2446" s="4">
        <v>110192858</v>
      </c>
    </row>
    <row r="2447">
      <c r="A2447" s="0" t="s">
        <v>258</v>
      </c>
      <c r="B2447" s="3">
        <v>45015</v>
      </c>
      <c r="C2447" s="3">
        <v>45017</v>
      </c>
      <c r="D2447" s="2">
        <v>6.3566367101</v>
      </c>
      <c r="E2447" s="4">
        <v>112829363</v>
      </c>
      <c r="F2447" s="4">
        <v>120488371</v>
      </c>
    </row>
    <row r="2448">
      <c r="A2448" s="0" t="s">
        <v>258</v>
      </c>
      <c r="B2448" s="3">
        <v>44924</v>
      </c>
      <c r="C2448" s="3">
        <v>44927</v>
      </c>
      <c r="D2448" s="2">
        <v>5.399369694</v>
      </c>
      <c r="E2448" s="4">
        <v>120798941</v>
      </c>
      <c r="F2448" s="4">
        <v>127693590</v>
      </c>
    </row>
    <row r="2449">
      <c r="A2449" s="0" t="s">
        <v>258</v>
      </c>
      <c r="B2449" s="3">
        <v>44833</v>
      </c>
      <c r="C2449" s="3">
        <v>44835</v>
      </c>
      <c r="D2449" s="2">
        <v>6.0244850428</v>
      </c>
      <c r="E2449" s="4">
        <v>128195977</v>
      </c>
      <c r="F2449" s="4">
        <v>136414232</v>
      </c>
    </row>
    <row r="2450">
      <c r="A2450" s="0" t="s">
        <v>258</v>
      </c>
      <c r="B2450" s="3">
        <v>44741</v>
      </c>
      <c r="C2450" s="3">
        <v>44743</v>
      </c>
      <c r="D2450" s="2">
        <v>6.3636750554</v>
      </c>
      <c r="E2450" s="4">
        <v>137170993</v>
      </c>
      <c r="F2450" s="4">
        <v>146493354</v>
      </c>
    </row>
    <row r="2451">
      <c r="A2451" s="0" t="s">
        <v>258</v>
      </c>
      <c r="B2451" s="3">
        <v>44650</v>
      </c>
      <c r="C2451" s="3">
        <v>44652</v>
      </c>
      <c r="D2451" s="2">
        <v>9.337432723</v>
      </c>
      <c r="E2451" s="4">
        <v>146493355</v>
      </c>
      <c r="F2451" s="4">
        <v>161580859</v>
      </c>
    </row>
    <row r="2452">
      <c r="A2452" s="0" t="s">
        <v>258</v>
      </c>
      <c r="B2452" s="3">
        <v>44559</v>
      </c>
      <c r="C2452" s="3">
        <v>44562</v>
      </c>
      <c r="D2452" s="2">
        <v>6.2409306843</v>
      </c>
      <c r="E2452" s="4">
        <v>161580850</v>
      </c>
      <c r="F2452" s="4">
        <v>172336235</v>
      </c>
    </row>
    <row r="2453">
      <c r="A2453" s="0" t="s">
        <v>258</v>
      </c>
      <c r="B2453" s="3">
        <v>44468</v>
      </c>
      <c r="C2453" s="3">
        <v>44470</v>
      </c>
      <c r="D2453" s="2">
        <v>9.4584816989</v>
      </c>
      <c r="E2453" s="4">
        <v>172336237</v>
      </c>
      <c r="F2453" s="4">
        <v>190339460</v>
      </c>
    </row>
    <row r="2454">
      <c r="A2454" s="0" t="s">
        <v>258</v>
      </c>
      <c r="B2454" s="3">
        <v>44376</v>
      </c>
      <c r="C2454" s="3">
        <v>44378</v>
      </c>
      <c r="D2454" s="2">
        <v>8.090463833</v>
      </c>
      <c r="E2454" s="4">
        <v>190339462</v>
      </c>
      <c r="F2454" s="4">
        <v>207094356</v>
      </c>
    </row>
    <row r="2455">
      <c r="A2455" s="0" t="s">
        <v>258</v>
      </c>
      <c r="B2455" s="3">
        <v>44285</v>
      </c>
      <c r="C2455" s="3">
        <v>44287</v>
      </c>
      <c r="D2455" s="2">
        <v>9.6842365224</v>
      </c>
      <c r="E2455" s="4">
        <v>207094360</v>
      </c>
      <c r="F2455" s="4">
        <v>229300348</v>
      </c>
    </row>
    <row r="2456">
      <c r="A2456" s="0" t="s">
        <v>258</v>
      </c>
      <c r="B2456" s="3">
        <v>44194</v>
      </c>
      <c r="C2456" s="3">
        <v>44197</v>
      </c>
      <c r="D2456" s="2">
        <v>10.6924754311</v>
      </c>
      <c r="E2456" s="4">
        <v>229300346</v>
      </c>
      <c r="F2456" s="4">
        <v>256753669</v>
      </c>
    </row>
    <row r="2457">
      <c r="A2457" s="0" t="s">
        <v>258</v>
      </c>
      <c r="B2457" s="3">
        <v>44103</v>
      </c>
      <c r="C2457" s="3">
        <v>44105</v>
      </c>
      <c r="D2457" s="2">
        <v>10.3101003416</v>
      </c>
      <c r="E2457" s="4">
        <v>256753664</v>
      </c>
      <c r="F2457" s="4">
        <v>286268203</v>
      </c>
    </row>
    <row r="2458">
      <c r="A2458" s="0" t="s">
        <v>258</v>
      </c>
      <c r="B2458" s="3">
        <v>44011</v>
      </c>
      <c r="C2458" s="3">
        <v>44013</v>
      </c>
      <c r="D2458" s="2">
        <v>8.9680214388</v>
      </c>
      <c r="E2458" s="4">
        <v>286268202</v>
      </c>
      <c r="F2458" s="4">
        <v>314469933</v>
      </c>
    </row>
    <row r="2459">
      <c r="A2459" s="0" t="s">
        <v>258</v>
      </c>
      <c r="B2459" s="3">
        <v>43920</v>
      </c>
      <c r="C2459" s="3">
        <v>43922</v>
      </c>
      <c r="D2459" s="2">
        <v>11.4885307136</v>
      </c>
      <c r="E2459" s="4">
        <v>314469936</v>
      </c>
      <c r="F2459" s="4">
        <v>355287217</v>
      </c>
    </row>
    <row r="2460">
      <c r="A2460" s="0" t="s">
        <v>258</v>
      </c>
      <c r="B2460" s="3">
        <v>43826</v>
      </c>
      <c r="C2460" s="3">
        <v>43831</v>
      </c>
      <c r="D2460" s="2">
        <v>10.7746693968</v>
      </c>
      <c r="E2460" s="4">
        <v>355287221</v>
      </c>
      <c r="F2460" s="4">
        <v>398190983</v>
      </c>
    </row>
    <row r="2461">
      <c r="A2461" s="0" t="s">
        <v>258</v>
      </c>
      <c r="B2461" s="3">
        <v>43735</v>
      </c>
      <c r="C2461" s="3">
        <v>43739</v>
      </c>
      <c r="D2461" s="2">
        <v>12.024583321</v>
      </c>
      <c r="E2461" s="4">
        <v>398190980</v>
      </c>
      <c r="F2461" s="4">
        <v>452616191</v>
      </c>
    </row>
    <row r="2462">
      <c r="A2462" s="0" t="s">
        <v>258</v>
      </c>
      <c r="B2462" s="3">
        <v>43643</v>
      </c>
      <c r="C2462" s="3">
        <v>43647</v>
      </c>
      <c r="D2462" s="2">
        <v>8.1889691846</v>
      </c>
      <c r="E2462" s="4">
        <v>452616194</v>
      </c>
      <c r="F2462" s="4">
        <v>492986725</v>
      </c>
    </row>
    <row r="2463">
      <c r="A2463" s="0" t="s">
        <v>258</v>
      </c>
      <c r="B2463" s="3">
        <v>43552</v>
      </c>
      <c r="C2463" s="3">
        <v>43556</v>
      </c>
      <c r="D2463" s="2">
        <v>5.2832572145</v>
      </c>
      <c r="E2463" s="4">
        <v>492986720</v>
      </c>
      <c r="F2463" s="4">
        <v>520485297</v>
      </c>
    </row>
    <row r="2464">
      <c r="A2464" s="0" t="s">
        <v>258</v>
      </c>
      <c r="B2464" s="3">
        <v>43461</v>
      </c>
      <c r="C2464" s="3">
        <v>43466</v>
      </c>
      <c r="D2464" s="2">
        <v>8.0002020199</v>
      </c>
      <c r="E2464" s="4">
        <v>520485293</v>
      </c>
      <c r="F2464" s="4">
        <v>565746126</v>
      </c>
    </row>
    <row r="2465">
      <c r="A2465" s="0" t="s">
        <v>258</v>
      </c>
      <c r="B2465" s="3">
        <v>43370</v>
      </c>
      <c r="C2465" s="3">
        <v>43374</v>
      </c>
      <c r="D2465" s="2">
        <v>5.7266553742</v>
      </c>
      <c r="E2465" s="4">
        <v>565746130</v>
      </c>
      <c r="F2465" s="4">
        <v>600112505</v>
      </c>
    </row>
    <row r="2466">
      <c r="A2466" s="0" t="s">
        <v>258</v>
      </c>
      <c r="B2466" s="3">
        <v>43279</v>
      </c>
      <c r="C2466" s="3">
        <v>43282</v>
      </c>
      <c r="D2466" s="2">
        <v>5.0049935058</v>
      </c>
      <c r="E2466" s="4">
        <v>600112515</v>
      </c>
      <c r="F2466" s="4">
        <v>631730590</v>
      </c>
    </row>
    <row r="2467">
      <c r="A2467" s="0" t="s">
        <v>258</v>
      </c>
      <c r="B2467" s="3">
        <v>43186</v>
      </c>
      <c r="C2467" s="3">
        <v>43191</v>
      </c>
      <c r="D2467" s="2">
        <v>7.2212402768</v>
      </c>
      <c r="E2467" s="4">
        <v>631730587</v>
      </c>
      <c r="F2467" s="4">
        <v>680900013</v>
      </c>
    </row>
    <row r="2468">
      <c r="A2468" s="0" t="s">
        <v>258</v>
      </c>
      <c r="B2468" s="3">
        <v>43097</v>
      </c>
      <c r="C2468" s="3">
        <v>43101</v>
      </c>
      <c r="D2468" s="2">
        <v>7.3665942344</v>
      </c>
      <c r="E2468" s="4">
        <v>680900002</v>
      </c>
      <c r="F2468" s="4">
        <v>735048006</v>
      </c>
    </row>
    <row r="2469">
      <c r="A2469" s="0" t="s">
        <v>258</v>
      </c>
      <c r="B2469" s="3">
        <v>43006</v>
      </c>
      <c r="C2469" s="3">
        <v>43009</v>
      </c>
      <c r="D2469" s="2">
        <v>6.6783311107</v>
      </c>
      <c r="E2469" s="4">
        <v>735048013</v>
      </c>
      <c r="F2469" s="4">
        <v>787649880</v>
      </c>
    </row>
    <row r="2470">
      <c r="A2470" s="0" t="s">
        <v>258</v>
      </c>
      <c r="B2470" s="3">
        <v>42915</v>
      </c>
      <c r="C2470" s="3">
        <v>42917</v>
      </c>
      <c r="D2470" s="2">
        <v>5.3281280081</v>
      </c>
      <c r="E2470" s="4">
        <v>787649879</v>
      </c>
      <c r="F2470" s="4">
        <v>831978773</v>
      </c>
    </row>
    <row r="2471">
      <c r="A2471" s="0" t="s">
        <v>258</v>
      </c>
      <c r="B2471" s="3">
        <v>42824</v>
      </c>
      <c r="C2471" s="3">
        <v>42826</v>
      </c>
      <c r="D2471" s="2">
        <v>5.9503958421</v>
      </c>
      <c r="E2471" s="4">
        <v>831978768</v>
      </c>
      <c r="F2471" s="4">
        <v>884616980</v>
      </c>
    </row>
    <row r="2472">
      <c r="A2472" s="0" t="s">
        <v>258</v>
      </c>
      <c r="B2472" s="3">
        <v>42733</v>
      </c>
      <c r="C2472" s="3">
        <v>42736</v>
      </c>
      <c r="D2472" s="2">
        <v>8.1089892796</v>
      </c>
      <c r="E2472" s="4">
        <v>884616983</v>
      </c>
      <c r="F2472" s="4">
        <v>962680654</v>
      </c>
    </row>
    <row r="2473">
      <c r="A2473" s="0" t="s">
        <v>258</v>
      </c>
      <c r="B2473" s="3">
        <v>42642</v>
      </c>
      <c r="C2473" s="3">
        <v>42644</v>
      </c>
      <c r="D2473" s="2">
        <v>11.4700789159</v>
      </c>
      <c r="E2473" s="4">
        <v>962680659</v>
      </c>
      <c r="F2473" s="4">
        <v>1087407113</v>
      </c>
    </row>
    <row r="2474">
      <c r="A2474" s="0" t="s">
        <v>258</v>
      </c>
      <c r="B2474" s="3">
        <v>42550</v>
      </c>
      <c r="C2474" s="3">
        <v>42552</v>
      </c>
      <c r="D2474" s="2">
        <v>4.5164955671</v>
      </c>
      <c r="E2474" s="4">
        <v>1087407109</v>
      </c>
      <c r="F2474" s="4">
        <v>1138842898</v>
      </c>
    </row>
    <row r="2475">
      <c r="A2475" s="0" t="s">
        <v>258</v>
      </c>
      <c r="B2475" s="3">
        <v>42459</v>
      </c>
      <c r="C2475" s="3">
        <v>42461</v>
      </c>
      <c r="D2475" s="2">
        <v>2.9777073627</v>
      </c>
      <c r="E2475" s="4">
        <v>1138842913</v>
      </c>
      <c r="F2475" s="4">
        <v>1173795096</v>
      </c>
    </row>
    <row r="2476">
      <c r="A2476" s="0" t="s">
        <v>258</v>
      </c>
      <c r="B2476" s="3">
        <v>42367</v>
      </c>
      <c r="C2476" s="3">
        <v>42370</v>
      </c>
      <c r="D2476" s="2">
        <v>3.1194594978</v>
      </c>
      <c r="E2476" s="4">
        <v>1175202395</v>
      </c>
      <c r="F2476" s="4">
        <v>1213042773</v>
      </c>
    </row>
    <row r="2477">
      <c r="A2477" s="0" t="s">
        <v>258</v>
      </c>
      <c r="B2477" s="3">
        <v>42276</v>
      </c>
      <c r="C2477" s="3">
        <v>42278</v>
      </c>
      <c r="D2477" s="2">
        <v>3.1926191698</v>
      </c>
      <c r="E2477" s="4">
        <v>1213909570</v>
      </c>
      <c r="F2477" s="4">
        <v>1253943201</v>
      </c>
    </row>
    <row r="2478">
      <c r="A2478" s="0" t="s">
        <v>258</v>
      </c>
      <c r="B2478" s="3">
        <v>42146</v>
      </c>
      <c r="C2478" s="3">
        <v>42186</v>
      </c>
      <c r="D2478" s="2">
        <v>13.485795809</v>
      </c>
      <c r="E2478" s="4">
        <v>1255116655</v>
      </c>
      <c r="F2478" s="4">
        <v>1450763683</v>
      </c>
    </row>
    <row r="2479">
      <c r="A2479" s="0" t="s">
        <v>258</v>
      </c>
      <c r="B2479" s="3">
        <v>42055</v>
      </c>
      <c r="C2479" s="3">
        <v>42095</v>
      </c>
      <c r="D2479" s="2">
        <v>5.0667343966</v>
      </c>
      <c r="E2479" s="4">
        <v>1450763683</v>
      </c>
      <c r="F2479" s="4">
        <v>1528193172</v>
      </c>
    </row>
    <row r="2480">
      <c r="A2480" s="0" t="s">
        <v>258</v>
      </c>
      <c r="B2480" s="3">
        <v>41964</v>
      </c>
      <c r="C2480" s="3">
        <v>42005</v>
      </c>
      <c r="D2480" s="2">
        <v>3.3795454096</v>
      </c>
      <c r="E2480" s="4">
        <v>1571796995</v>
      </c>
      <c r="F2480" s="4">
        <v>1626774581</v>
      </c>
    </row>
    <row r="2481">
      <c r="A2481" s="0" t="s">
        <v>258</v>
      </c>
      <c r="B2481" s="3">
        <v>41873</v>
      </c>
      <c r="C2481" s="3">
        <v>41913</v>
      </c>
      <c r="D2481" s="2">
        <v>2.2065436456</v>
      </c>
      <c r="E2481" s="4">
        <v>1510852487</v>
      </c>
      <c r="F2481" s="4">
        <v>1544942313</v>
      </c>
    </row>
    <row r="2482">
      <c r="A2482" s="0" t="s">
        <v>258</v>
      </c>
      <c r="B2482" s="3">
        <v>41782</v>
      </c>
      <c r="C2482" s="3">
        <v>41821</v>
      </c>
      <c r="D2482" s="2">
        <v>1.3941021042</v>
      </c>
      <c r="E2482" s="4">
        <v>1401723638</v>
      </c>
      <c r="F2482" s="4">
        <v>1421541376</v>
      </c>
    </row>
    <row r="2483">
      <c r="A2483" s="0" t="s">
        <v>226</v>
      </c>
      <c r="B2483" s="3">
        <v>45377</v>
      </c>
      <c r="C2483" s="3">
        <v>45383</v>
      </c>
      <c r="D2483" s="2">
        <v>0.9824472141</v>
      </c>
      <c r="E2483" s="4">
        <v>186120671</v>
      </c>
      <c r="F2483" s="4">
        <v>187967351</v>
      </c>
    </row>
    <row r="2484">
      <c r="A2484" s="0" t="s">
        <v>226</v>
      </c>
      <c r="B2484" s="3">
        <v>45288</v>
      </c>
      <c r="C2484" s="3">
        <v>45292</v>
      </c>
      <c r="D2484" s="2">
        <v>0.9695981092</v>
      </c>
      <c r="E2484" s="4">
        <v>192091573</v>
      </c>
      <c r="F2484" s="4">
        <v>193972325</v>
      </c>
    </row>
    <row r="2485">
      <c r="A2485" s="0" t="s">
        <v>226</v>
      </c>
      <c r="B2485" s="3">
        <v>45197</v>
      </c>
      <c r="C2485" s="3">
        <v>45200</v>
      </c>
      <c r="D2485" s="2">
        <v>1.2493314011</v>
      </c>
      <c r="E2485" s="4">
        <v>196538611</v>
      </c>
      <c r="F2485" s="4">
        <v>199025094</v>
      </c>
    </row>
    <row r="2486">
      <c r="A2486" s="0" t="s">
        <v>226</v>
      </c>
      <c r="B2486" s="3">
        <v>45106</v>
      </c>
      <c r="C2486" s="3">
        <v>45108</v>
      </c>
      <c r="D2486" s="2">
        <v>0.9383045722</v>
      </c>
      <c r="E2486" s="4">
        <v>202721070</v>
      </c>
      <c r="F2486" s="4">
        <v>204641228</v>
      </c>
    </row>
    <row r="2487">
      <c r="A2487" s="0" t="s">
        <v>226</v>
      </c>
      <c r="B2487" s="3">
        <v>45015</v>
      </c>
      <c r="C2487" s="3">
        <v>45017</v>
      </c>
      <c r="D2487" s="2">
        <v>0.9066791691</v>
      </c>
      <c r="E2487" s="4">
        <v>208875202</v>
      </c>
      <c r="F2487" s="4">
        <v>210786358</v>
      </c>
    </row>
    <row r="2488">
      <c r="A2488" s="0" t="s">
        <v>226</v>
      </c>
      <c r="B2488" s="3">
        <v>44924</v>
      </c>
      <c r="C2488" s="3">
        <v>44927</v>
      </c>
      <c r="D2488" s="2">
        <v>1.0089233033</v>
      </c>
      <c r="E2488" s="4">
        <v>212857198</v>
      </c>
      <c r="F2488" s="4">
        <v>215026652</v>
      </c>
    </row>
    <row r="2489">
      <c r="A2489" s="0" t="s">
        <v>226</v>
      </c>
      <c r="B2489" s="3">
        <v>44833</v>
      </c>
      <c r="C2489" s="3">
        <v>44835</v>
      </c>
      <c r="D2489" s="2">
        <v>2.9458950836</v>
      </c>
      <c r="E2489" s="4">
        <v>220244363</v>
      </c>
      <c r="F2489" s="4">
        <v>226929467</v>
      </c>
    </row>
    <row r="2490">
      <c r="A2490" s="0" t="s">
        <v>226</v>
      </c>
      <c r="B2490" s="3">
        <v>44741</v>
      </c>
      <c r="C2490" s="3">
        <v>44743</v>
      </c>
      <c r="D2490" s="2">
        <v>3.449522186</v>
      </c>
      <c r="E2490" s="4">
        <v>226929446</v>
      </c>
      <c r="F2490" s="4">
        <v>235037103</v>
      </c>
    </row>
    <row r="2491">
      <c r="A2491" s="0" t="s">
        <v>226</v>
      </c>
      <c r="B2491" s="3">
        <v>44650</v>
      </c>
      <c r="C2491" s="3">
        <v>44652</v>
      </c>
      <c r="D2491" s="2">
        <v>4.1836018263</v>
      </c>
      <c r="E2491" s="4">
        <v>235037114</v>
      </c>
      <c r="F2491" s="4">
        <v>245299467</v>
      </c>
    </row>
    <row r="2492">
      <c r="A2492" s="0" t="s">
        <v>226</v>
      </c>
      <c r="B2492" s="3">
        <v>44559</v>
      </c>
      <c r="C2492" s="3">
        <v>44562</v>
      </c>
      <c r="D2492" s="2">
        <v>2.7655202101</v>
      </c>
      <c r="E2492" s="4">
        <v>245299475</v>
      </c>
      <c r="F2492" s="4">
        <v>252276225</v>
      </c>
    </row>
    <row r="2493">
      <c r="A2493" s="0" t="s">
        <v>226</v>
      </c>
      <c r="B2493" s="3">
        <v>44468</v>
      </c>
      <c r="C2493" s="3">
        <v>44470</v>
      </c>
      <c r="D2493" s="2">
        <v>5.4764373701</v>
      </c>
      <c r="E2493" s="4">
        <v>252276220</v>
      </c>
      <c r="F2493" s="4">
        <v>266892416</v>
      </c>
    </row>
    <row r="2494">
      <c r="A2494" s="0" t="s">
        <v>226</v>
      </c>
      <c r="B2494" s="3">
        <v>44376</v>
      </c>
      <c r="C2494" s="3">
        <v>44378</v>
      </c>
      <c r="D2494" s="2">
        <v>13.4243561824</v>
      </c>
      <c r="E2494" s="4">
        <v>266892407</v>
      </c>
      <c r="F2494" s="4">
        <v>308276549</v>
      </c>
    </row>
    <row r="2495">
      <c r="A2495" s="0" t="s">
        <v>226</v>
      </c>
      <c r="B2495" s="3">
        <v>44285</v>
      </c>
      <c r="C2495" s="3">
        <v>44287</v>
      </c>
      <c r="D2495" s="2">
        <v>6.9916428768</v>
      </c>
      <c r="E2495" s="4">
        <v>308276555</v>
      </c>
      <c r="F2495" s="4">
        <v>331450382</v>
      </c>
    </row>
    <row r="2496">
      <c r="A2496" s="0" t="s">
        <v>226</v>
      </c>
      <c r="B2496" s="3">
        <v>44194</v>
      </c>
      <c r="C2496" s="3">
        <v>44197</v>
      </c>
      <c r="D2496" s="2">
        <v>13.1450381617</v>
      </c>
      <c r="E2496" s="4">
        <v>331450377</v>
      </c>
      <c r="F2496" s="4">
        <v>381613635</v>
      </c>
    </row>
    <row r="2497">
      <c r="A2497" s="0" t="s">
        <v>226</v>
      </c>
      <c r="B2497" s="3">
        <v>44103</v>
      </c>
      <c r="C2497" s="3">
        <v>44105</v>
      </c>
      <c r="D2497" s="2">
        <v>11.4553857616</v>
      </c>
      <c r="E2497" s="4">
        <v>381613640</v>
      </c>
      <c r="F2497" s="4">
        <v>430984587</v>
      </c>
    </row>
    <row r="2498">
      <c r="A2498" s="0" t="s">
        <v>226</v>
      </c>
      <c r="B2498" s="3">
        <v>44011</v>
      </c>
      <c r="C2498" s="3">
        <v>44013</v>
      </c>
      <c r="D2498" s="2">
        <v>8.4378596846</v>
      </c>
      <c r="E2498" s="4">
        <v>430984584</v>
      </c>
      <c r="F2498" s="4">
        <v>470701736</v>
      </c>
    </row>
    <row r="2499">
      <c r="A2499" s="0" t="s">
        <v>226</v>
      </c>
      <c r="B2499" s="3">
        <v>43920</v>
      </c>
      <c r="C2499" s="3">
        <v>43922</v>
      </c>
      <c r="D2499" s="2">
        <v>12.8571302317</v>
      </c>
      <c r="E2499" s="4">
        <v>470701737</v>
      </c>
      <c r="F2499" s="4">
        <v>540149456</v>
      </c>
    </row>
    <row r="2500">
      <c r="A2500" s="0" t="s">
        <v>226</v>
      </c>
      <c r="B2500" s="3">
        <v>43826</v>
      </c>
      <c r="C2500" s="3">
        <v>43831</v>
      </c>
      <c r="D2500" s="2">
        <v>20.9932719081</v>
      </c>
      <c r="E2500" s="4">
        <v>540149453</v>
      </c>
      <c r="F2500" s="4">
        <v>683675259</v>
      </c>
    </row>
    <row r="2501">
      <c r="A2501" s="0" t="s">
        <v>226</v>
      </c>
      <c r="B2501" s="3">
        <v>43735</v>
      </c>
      <c r="C2501" s="3">
        <v>43739</v>
      </c>
      <c r="D2501" s="2">
        <v>26.9011781346</v>
      </c>
      <c r="E2501" s="4">
        <v>683675259</v>
      </c>
      <c r="F2501" s="4">
        <v>935275346</v>
      </c>
    </row>
    <row r="2502">
      <c r="A2502" s="0" t="s">
        <v>226</v>
      </c>
      <c r="B2502" s="3">
        <v>43643</v>
      </c>
      <c r="C2502" s="3">
        <v>43647</v>
      </c>
      <c r="D2502" s="2">
        <v>15.7734956569</v>
      </c>
      <c r="E2502" s="4">
        <v>935275348</v>
      </c>
      <c r="F2502" s="4">
        <v>1110428784</v>
      </c>
    </row>
    <row r="2503">
      <c r="A2503" s="0" t="s">
        <v>226</v>
      </c>
      <c r="B2503" s="3">
        <v>43552</v>
      </c>
      <c r="C2503" s="3">
        <v>43556</v>
      </c>
      <c r="D2503" s="2">
        <v>15.9973177649</v>
      </c>
      <c r="E2503" s="4">
        <v>1110428781</v>
      </c>
      <c r="F2503" s="4">
        <v>1321896815</v>
      </c>
    </row>
    <row r="2504">
      <c r="A2504" s="0" t="s">
        <v>226</v>
      </c>
      <c r="B2504" s="3">
        <v>43461</v>
      </c>
      <c r="C2504" s="3">
        <v>43466</v>
      </c>
      <c r="D2504" s="2">
        <v>26.2148679705</v>
      </c>
      <c r="E2504" s="4">
        <v>1321896818</v>
      </c>
      <c r="F2504" s="4">
        <v>1791549031</v>
      </c>
    </row>
    <row r="2505">
      <c r="A2505" s="0" t="s">
        <v>226</v>
      </c>
      <c r="B2505" s="3">
        <v>43370</v>
      </c>
      <c r="C2505" s="3">
        <v>43374</v>
      </c>
      <c r="D2505" s="2">
        <v>64.4070952945</v>
      </c>
      <c r="E2505" s="4">
        <v>1791549029</v>
      </c>
      <c r="F2505" s="4">
        <v>5033444289</v>
      </c>
    </row>
    <row r="2506">
      <c r="A2506" s="0" t="s">
        <v>226</v>
      </c>
      <c r="B2506" s="3">
        <v>43279</v>
      </c>
      <c r="C2506" s="3">
        <v>43282</v>
      </c>
      <c r="D2506" s="2">
        <v>1.7616116747</v>
      </c>
      <c r="E2506" s="4">
        <v>5033444297</v>
      </c>
      <c r="F2506" s="4">
        <v>5123704066</v>
      </c>
    </row>
    <row r="2507">
      <c r="A2507" s="0" t="s">
        <v>226</v>
      </c>
      <c r="B2507" s="3">
        <v>43186</v>
      </c>
      <c r="C2507" s="3">
        <v>43191</v>
      </c>
      <c r="D2507" s="2">
        <v>5.4519033698</v>
      </c>
      <c r="E2507" s="4">
        <v>5123704055</v>
      </c>
      <c r="F2507" s="4">
        <v>5419150927</v>
      </c>
    </row>
    <row r="2508">
      <c r="A2508" s="0" t="s">
        <v>226</v>
      </c>
      <c r="B2508" s="3">
        <v>43097</v>
      </c>
      <c r="C2508" s="3">
        <v>43101</v>
      </c>
      <c r="D2508" s="2">
        <v>3.4074551685</v>
      </c>
      <c r="E2508" s="4">
        <v>5419150923</v>
      </c>
      <c r="F2508" s="4">
        <v>5610320064</v>
      </c>
    </row>
    <row r="2509">
      <c r="A2509" s="0" t="s">
        <v>226</v>
      </c>
      <c r="B2509" s="3">
        <v>43006</v>
      </c>
      <c r="C2509" s="3">
        <v>43009</v>
      </c>
      <c r="D2509" s="2">
        <v>8.6451993136</v>
      </c>
      <c r="E2509" s="4">
        <v>5610320073</v>
      </c>
      <c r="F2509" s="4">
        <v>6141242749</v>
      </c>
    </row>
    <row r="2510">
      <c r="A2510" s="0" t="s">
        <v>226</v>
      </c>
      <c r="B2510" s="3">
        <v>42915</v>
      </c>
      <c r="C2510" s="3">
        <v>42917</v>
      </c>
      <c r="D2510" s="2">
        <v>14.0266907978</v>
      </c>
      <c r="E2510" s="4">
        <v>6141242750</v>
      </c>
      <c r="F2510" s="4">
        <v>7143196891</v>
      </c>
    </row>
    <row r="2511">
      <c r="A2511" s="0" t="s">
        <v>226</v>
      </c>
      <c r="B2511" s="3">
        <v>42824</v>
      </c>
      <c r="C2511" s="3">
        <v>42826</v>
      </c>
      <c r="D2511" s="2">
        <v>2.0013130947</v>
      </c>
      <c r="E2511" s="4">
        <v>7143196884</v>
      </c>
      <c r="F2511" s="4">
        <v>7289074078</v>
      </c>
    </row>
    <row r="2512">
      <c r="A2512" s="0" t="s">
        <v>226</v>
      </c>
      <c r="B2512" s="3">
        <v>42733</v>
      </c>
      <c r="C2512" s="3">
        <v>42736</v>
      </c>
      <c r="D2512" s="2">
        <v>6.6532043573</v>
      </c>
      <c r="E2512" s="4">
        <v>7289074076</v>
      </c>
      <c r="F2512" s="4">
        <v>7808595920</v>
      </c>
    </row>
    <row r="2513">
      <c r="A2513" s="0" t="s">
        <v>226</v>
      </c>
      <c r="B2513" s="3">
        <v>42642</v>
      </c>
      <c r="C2513" s="3">
        <v>42644</v>
      </c>
      <c r="D2513" s="2">
        <v>7.0536453987</v>
      </c>
      <c r="E2513" s="4">
        <v>7810921939</v>
      </c>
      <c r="F2513" s="4">
        <v>8403688313</v>
      </c>
    </row>
    <row r="2514">
      <c r="A2514" s="0" t="s">
        <v>226</v>
      </c>
      <c r="B2514" s="3">
        <v>42550</v>
      </c>
      <c r="C2514" s="3">
        <v>42552</v>
      </c>
      <c r="D2514" s="2">
        <v>1.5755707498</v>
      </c>
      <c r="E2514" s="4">
        <v>8403688314</v>
      </c>
      <c r="F2514" s="4">
        <v>8538213915</v>
      </c>
    </row>
    <row r="2515">
      <c r="A2515" s="0" t="s">
        <v>226</v>
      </c>
      <c r="B2515" s="3">
        <v>42459</v>
      </c>
      <c r="C2515" s="3">
        <v>42461</v>
      </c>
      <c r="D2515" s="2">
        <v>2.1173701224</v>
      </c>
      <c r="E2515" s="4">
        <v>8538213934</v>
      </c>
      <c r="F2515" s="4">
        <v>8722910229</v>
      </c>
    </row>
    <row r="2516">
      <c r="A2516" s="0" t="s">
        <v>226</v>
      </c>
      <c r="B2516" s="3">
        <v>42367</v>
      </c>
      <c r="C2516" s="3">
        <v>42370</v>
      </c>
      <c r="D2516" s="2">
        <v>1.0927387228</v>
      </c>
      <c r="E2516" s="4">
        <v>8722910246</v>
      </c>
      <c r="F2516" s="4">
        <v>8819281955</v>
      </c>
    </row>
    <row r="2517">
      <c r="A2517" s="0" t="s">
        <v>226</v>
      </c>
      <c r="B2517" s="3">
        <v>42276</v>
      </c>
      <c r="C2517" s="3">
        <v>42278</v>
      </c>
      <c r="D2517" s="2">
        <v>0.7800796388</v>
      </c>
      <c r="E2517" s="4">
        <v>8827866157</v>
      </c>
      <c r="F2517" s="4">
        <v>8897271964</v>
      </c>
    </row>
    <row r="2518">
      <c r="A2518" s="0" t="s">
        <v>226</v>
      </c>
      <c r="B2518" s="3">
        <v>42146</v>
      </c>
      <c r="C2518" s="3">
        <v>42186</v>
      </c>
      <c r="D2518" s="2">
        <v>22.9110571457</v>
      </c>
      <c r="E2518" s="4">
        <v>8917509839</v>
      </c>
      <c r="F2518" s="4">
        <v>11567819598</v>
      </c>
    </row>
    <row r="2519">
      <c r="A2519" s="0" t="s">
        <v>226</v>
      </c>
      <c r="B2519" s="3">
        <v>42055</v>
      </c>
      <c r="C2519" s="3">
        <v>42095</v>
      </c>
      <c r="D2519" s="2">
        <v>4.2725005168</v>
      </c>
      <c r="E2519" s="4">
        <v>11567819598</v>
      </c>
      <c r="F2519" s="4">
        <v>12084113406</v>
      </c>
    </row>
    <row r="2520">
      <c r="A2520" s="0" t="s">
        <v>226</v>
      </c>
      <c r="B2520" s="3">
        <v>41964</v>
      </c>
      <c r="C2520" s="3">
        <v>42005</v>
      </c>
      <c r="D2520" s="2">
        <v>8.6499898892</v>
      </c>
      <c r="E2520" s="4">
        <v>12130546924</v>
      </c>
      <c r="F2520" s="4">
        <v>13279196039</v>
      </c>
    </row>
    <row r="2521">
      <c r="A2521" s="0" t="s">
        <v>226</v>
      </c>
      <c r="B2521" s="3">
        <v>41873</v>
      </c>
      <c r="C2521" s="3">
        <v>41913</v>
      </c>
      <c r="D2521" s="2">
        <v>0.6437162081</v>
      </c>
      <c r="E2521" s="4">
        <v>12626689748</v>
      </c>
      <c r="F2521" s="4">
        <v>12708496399</v>
      </c>
    </row>
    <row r="2522">
      <c r="A2522" s="0" t="s">
        <v>226</v>
      </c>
      <c r="B2522" s="3">
        <v>41782</v>
      </c>
      <c r="C2522" s="3">
        <v>41821</v>
      </c>
      <c r="D2522" s="2">
        <v>0.5785089945</v>
      </c>
      <c r="E2522" s="4">
        <v>11633900420</v>
      </c>
      <c r="F2522" s="4">
        <v>11701595201</v>
      </c>
    </row>
    <row r="2523">
      <c r="A2523" s="0" t="s">
        <v>268</v>
      </c>
      <c r="B2523" s="3">
        <v>45377</v>
      </c>
      <c r="C2523" s="3">
        <v>45383</v>
      </c>
      <c r="D2523" s="2">
        <v>2.7063916732</v>
      </c>
      <c r="E2523" s="4">
        <v>47833631</v>
      </c>
      <c r="F2523" s="4">
        <v>49164207</v>
      </c>
    </row>
    <row r="2524">
      <c r="A2524" s="0" t="s">
        <v>268</v>
      </c>
      <c r="B2524" s="3">
        <v>45288</v>
      </c>
      <c r="C2524" s="3">
        <v>45292</v>
      </c>
      <c r="D2524" s="2">
        <v>2.62231024</v>
      </c>
      <c r="E2524" s="4">
        <v>49164197</v>
      </c>
      <c r="F2524" s="4">
        <v>50488153</v>
      </c>
    </row>
    <row r="2525">
      <c r="A2525" s="0" t="s">
        <v>268</v>
      </c>
      <c r="B2525" s="3">
        <v>45197</v>
      </c>
      <c r="C2525" s="3">
        <v>45200</v>
      </c>
      <c r="D2525" s="2">
        <v>2.5036942811</v>
      </c>
      <c r="E2525" s="4">
        <v>55514843</v>
      </c>
      <c r="F2525" s="4">
        <v>56940458</v>
      </c>
    </row>
    <row r="2526">
      <c r="A2526" s="0" t="s">
        <v>268</v>
      </c>
      <c r="B2526" s="3">
        <v>45106</v>
      </c>
      <c r="C2526" s="3">
        <v>45108</v>
      </c>
      <c r="D2526" s="2">
        <v>2.4093629169</v>
      </c>
      <c r="E2526" s="4">
        <v>56940440</v>
      </c>
      <c r="F2526" s="4">
        <v>58346212</v>
      </c>
    </row>
    <row r="2527">
      <c r="A2527" s="0" t="s">
        <v>268</v>
      </c>
      <c r="B2527" s="3">
        <v>45015</v>
      </c>
      <c r="C2527" s="3">
        <v>45017</v>
      </c>
      <c r="D2527" s="2">
        <v>2.3960776587</v>
      </c>
      <c r="E2527" s="4">
        <v>58470961</v>
      </c>
      <c r="F2527" s="4">
        <v>59906364</v>
      </c>
    </row>
    <row r="2528">
      <c r="A2528" s="0" t="s">
        <v>268</v>
      </c>
      <c r="B2528" s="3">
        <v>44924</v>
      </c>
      <c r="C2528" s="3">
        <v>44927</v>
      </c>
      <c r="D2528" s="2">
        <v>2.3286383973</v>
      </c>
      <c r="E2528" s="4">
        <v>59906337</v>
      </c>
      <c r="F2528" s="4">
        <v>61334598</v>
      </c>
    </row>
    <row r="2529">
      <c r="A2529" s="0" t="s">
        <v>268</v>
      </c>
      <c r="B2529" s="3">
        <v>44833</v>
      </c>
      <c r="C2529" s="3">
        <v>44835</v>
      </c>
      <c r="D2529" s="2">
        <v>2.264581571</v>
      </c>
      <c r="E2529" s="4">
        <v>61334632</v>
      </c>
      <c r="F2529" s="4">
        <v>62755788</v>
      </c>
    </row>
    <row r="2530">
      <c r="A2530" s="0" t="s">
        <v>268</v>
      </c>
      <c r="B2530" s="3">
        <v>44741</v>
      </c>
      <c r="C2530" s="3">
        <v>44743</v>
      </c>
      <c r="D2530" s="2">
        <v>2.4018820093</v>
      </c>
      <c r="E2530" s="4">
        <v>62755788</v>
      </c>
      <c r="F2530" s="4">
        <v>64300203</v>
      </c>
    </row>
    <row r="2531">
      <c r="A2531" s="0" t="s">
        <v>268</v>
      </c>
      <c r="B2531" s="3">
        <v>44650</v>
      </c>
      <c r="C2531" s="3">
        <v>44652</v>
      </c>
      <c r="D2531" s="2">
        <v>2.145561585</v>
      </c>
      <c r="E2531" s="4">
        <v>64300173</v>
      </c>
      <c r="F2531" s="4">
        <v>65710022</v>
      </c>
    </row>
    <row r="2532">
      <c r="A2532" s="0" t="s">
        <v>268</v>
      </c>
      <c r="B2532" s="3">
        <v>44559</v>
      </c>
      <c r="C2532" s="3">
        <v>44562</v>
      </c>
      <c r="D2532" s="2">
        <v>9.9016575637</v>
      </c>
      <c r="E2532" s="4">
        <v>65710042</v>
      </c>
      <c r="F2532" s="4">
        <v>72931466</v>
      </c>
    </row>
    <row r="2533">
      <c r="A2533" s="0" t="s">
        <v>268</v>
      </c>
      <c r="B2533" s="3">
        <v>44468</v>
      </c>
      <c r="C2533" s="3">
        <v>44470</v>
      </c>
      <c r="D2533" s="2">
        <v>5.4405449604</v>
      </c>
      <c r="E2533" s="4">
        <v>72931460</v>
      </c>
      <c r="F2533" s="4">
        <v>77127623</v>
      </c>
    </row>
    <row r="2534">
      <c r="A2534" s="0" t="s">
        <v>268</v>
      </c>
      <c r="B2534" s="3">
        <v>44376</v>
      </c>
      <c r="C2534" s="3">
        <v>44378</v>
      </c>
      <c r="D2534" s="2">
        <v>8.7647338656</v>
      </c>
      <c r="E2534" s="4">
        <v>77127629</v>
      </c>
      <c r="F2534" s="4">
        <v>84537079</v>
      </c>
    </row>
    <row r="2535">
      <c r="A2535" s="0" t="s">
        <v>268</v>
      </c>
      <c r="B2535" s="3">
        <v>44285</v>
      </c>
      <c r="C2535" s="3">
        <v>44287</v>
      </c>
      <c r="D2535" s="2">
        <v>12.114016557</v>
      </c>
      <c r="E2535" s="4">
        <v>84537074</v>
      </c>
      <c r="F2535" s="4">
        <v>96189484</v>
      </c>
    </row>
    <row r="2536">
      <c r="A2536" s="0" t="s">
        <v>268</v>
      </c>
      <c r="B2536" s="3">
        <v>44194</v>
      </c>
      <c r="C2536" s="3">
        <v>44197</v>
      </c>
      <c r="D2536" s="2">
        <v>12.5376206521</v>
      </c>
      <c r="E2536" s="4">
        <v>96189484</v>
      </c>
      <c r="F2536" s="4">
        <v>109978124</v>
      </c>
    </row>
    <row r="2537">
      <c r="A2537" s="0" t="s">
        <v>268</v>
      </c>
      <c r="B2537" s="3">
        <v>44103</v>
      </c>
      <c r="C2537" s="3">
        <v>44105</v>
      </c>
      <c r="D2537" s="2">
        <v>11.5890941772</v>
      </c>
      <c r="E2537" s="4">
        <v>109978123</v>
      </c>
      <c r="F2537" s="4">
        <v>124394295</v>
      </c>
    </row>
    <row r="2538">
      <c r="A2538" s="0" t="s">
        <v>268</v>
      </c>
      <c r="B2538" s="3">
        <v>44011</v>
      </c>
      <c r="C2538" s="3">
        <v>44013</v>
      </c>
      <c r="D2538" s="2">
        <v>31.25736775</v>
      </c>
      <c r="E2538" s="4">
        <v>124394297</v>
      </c>
      <c r="F2538" s="4">
        <v>180956552</v>
      </c>
    </row>
    <row r="2539">
      <c r="A2539" s="0" t="s">
        <v>268</v>
      </c>
      <c r="B2539" s="3">
        <v>43920</v>
      </c>
      <c r="C2539" s="3">
        <v>43922</v>
      </c>
      <c r="D2539" s="2">
        <v>35.3046614413</v>
      </c>
      <c r="E2539" s="4">
        <v>180956551</v>
      </c>
      <c r="F2539" s="4">
        <v>279705702</v>
      </c>
    </row>
    <row r="2540">
      <c r="A2540" s="0" t="s">
        <v>268</v>
      </c>
      <c r="B2540" s="3">
        <v>43826</v>
      </c>
      <c r="C2540" s="3">
        <v>43831</v>
      </c>
      <c r="D2540" s="2">
        <v>20.2774368053</v>
      </c>
      <c r="E2540" s="4">
        <v>279705701</v>
      </c>
      <c r="F2540" s="4">
        <v>350848856</v>
      </c>
    </row>
    <row r="2541">
      <c r="A2541" s="0" t="s">
        <v>268</v>
      </c>
      <c r="B2541" s="3">
        <v>43735</v>
      </c>
      <c r="C2541" s="3">
        <v>43739</v>
      </c>
      <c r="D2541" s="2">
        <v>20.7866149047</v>
      </c>
      <c r="E2541" s="4">
        <v>350848859</v>
      </c>
      <c r="F2541" s="4">
        <v>442916129</v>
      </c>
    </row>
    <row r="2542">
      <c r="A2542" s="0" t="s">
        <v>268</v>
      </c>
      <c r="B2542" s="3">
        <v>43643</v>
      </c>
      <c r="C2542" s="3">
        <v>43647</v>
      </c>
      <c r="D2542" s="2">
        <v>16.3283071539</v>
      </c>
      <c r="E2542" s="4">
        <v>442916127</v>
      </c>
      <c r="F2542" s="4">
        <v>529350025</v>
      </c>
    </row>
    <row r="2543">
      <c r="A2543" s="0" t="s">
        <v>268</v>
      </c>
      <c r="B2543" s="3">
        <v>43552</v>
      </c>
      <c r="C2543" s="3">
        <v>43556</v>
      </c>
      <c r="D2543" s="2">
        <v>21.7296599493</v>
      </c>
      <c r="E2543" s="4">
        <v>529350024</v>
      </c>
      <c r="F2543" s="4">
        <v>676309856</v>
      </c>
    </row>
    <row r="2544">
      <c r="A2544" s="0" t="s">
        <v>268</v>
      </c>
      <c r="B2544" s="3">
        <v>43461</v>
      </c>
      <c r="C2544" s="3">
        <v>43466</v>
      </c>
      <c r="D2544" s="2">
        <v>16.4285184436</v>
      </c>
      <c r="E2544" s="4">
        <v>676309858</v>
      </c>
      <c r="F2544" s="4">
        <v>809259146</v>
      </c>
    </row>
    <row r="2545">
      <c r="A2545" s="0" t="s">
        <v>268</v>
      </c>
      <c r="B2545" s="3">
        <v>43370</v>
      </c>
      <c r="C2545" s="3">
        <v>43374</v>
      </c>
      <c r="D2545" s="2">
        <v>1.8793862403</v>
      </c>
      <c r="E2545" s="4">
        <v>809259159</v>
      </c>
      <c r="F2545" s="4">
        <v>824759577</v>
      </c>
    </row>
    <row r="2546">
      <c r="A2546" s="0" t="s">
        <v>268</v>
      </c>
      <c r="B2546" s="3">
        <v>43279</v>
      </c>
      <c r="C2546" s="3">
        <v>43282</v>
      </c>
      <c r="D2546" s="2">
        <v>3.8176929751</v>
      </c>
      <c r="E2546" s="4">
        <v>824759573</v>
      </c>
      <c r="F2546" s="4">
        <v>857496143</v>
      </c>
    </row>
    <row r="2547">
      <c r="A2547" s="0" t="s">
        <v>268</v>
      </c>
      <c r="B2547" s="3">
        <v>43186</v>
      </c>
      <c r="C2547" s="3">
        <v>43191</v>
      </c>
      <c r="D2547" s="2">
        <v>2.4792724644</v>
      </c>
      <c r="E2547" s="4">
        <v>857496147</v>
      </c>
      <c r="F2547" s="4">
        <v>879296298</v>
      </c>
    </row>
    <row r="2548">
      <c r="A2548" s="0" t="s">
        <v>268</v>
      </c>
      <c r="B2548" s="3">
        <v>43097</v>
      </c>
      <c r="C2548" s="3">
        <v>43101</v>
      </c>
      <c r="D2548" s="2">
        <v>3.5500445945</v>
      </c>
      <c r="E2548" s="4">
        <v>879296273</v>
      </c>
      <c r="F2548" s="4">
        <v>911660632</v>
      </c>
    </row>
    <row r="2549">
      <c r="A2549" s="0" t="s">
        <v>268</v>
      </c>
      <c r="B2549" s="3">
        <v>43006</v>
      </c>
      <c r="C2549" s="3">
        <v>43009</v>
      </c>
      <c r="D2549" s="2">
        <v>2.73878792</v>
      </c>
      <c r="E2549" s="4">
        <v>911660657</v>
      </c>
      <c r="F2549" s="4">
        <v>937332198</v>
      </c>
    </row>
    <row r="2550">
      <c r="A2550" s="0" t="s">
        <v>268</v>
      </c>
      <c r="B2550" s="3">
        <v>42915</v>
      </c>
      <c r="C2550" s="3">
        <v>42917</v>
      </c>
      <c r="D2550" s="2">
        <v>1.7791228041</v>
      </c>
      <c r="E2550" s="4">
        <v>937332159</v>
      </c>
      <c r="F2550" s="4">
        <v>954310515</v>
      </c>
    </row>
    <row r="2551">
      <c r="A2551" s="0" t="s">
        <v>268</v>
      </c>
      <c r="B2551" s="3">
        <v>42824</v>
      </c>
      <c r="C2551" s="3">
        <v>42826</v>
      </c>
      <c r="D2551" s="2">
        <v>2.0250511641</v>
      </c>
      <c r="E2551" s="4">
        <v>954310530</v>
      </c>
      <c r="F2551" s="4">
        <v>974035242</v>
      </c>
    </row>
    <row r="2552">
      <c r="A2552" s="0" t="s">
        <v>268</v>
      </c>
      <c r="B2552" s="3">
        <v>42733</v>
      </c>
      <c r="C2552" s="3">
        <v>42736</v>
      </c>
      <c r="D2552" s="2">
        <v>1.4181903272</v>
      </c>
      <c r="E2552" s="4">
        <v>975689426</v>
      </c>
      <c r="F2552" s="4">
        <v>989725619</v>
      </c>
    </row>
    <row r="2553">
      <c r="A2553" s="0" t="s">
        <v>268</v>
      </c>
      <c r="B2553" s="3">
        <v>42642</v>
      </c>
      <c r="C2553" s="3">
        <v>42644</v>
      </c>
      <c r="D2553" s="2">
        <v>6.2536337592</v>
      </c>
      <c r="E2553" s="4">
        <v>989725591</v>
      </c>
      <c r="F2553" s="4">
        <v>1055748218</v>
      </c>
    </row>
    <row r="2554">
      <c r="A2554" s="0" t="s">
        <v>268</v>
      </c>
      <c r="B2554" s="3">
        <v>42550</v>
      </c>
      <c r="C2554" s="3">
        <v>42552</v>
      </c>
      <c r="D2554" s="2">
        <v>1.5345567951</v>
      </c>
      <c r="E2554" s="4">
        <v>1055748217</v>
      </c>
      <c r="F2554" s="4">
        <v>1072201762</v>
      </c>
    </row>
    <row r="2555">
      <c r="A2555" s="0" t="s">
        <v>268</v>
      </c>
      <c r="B2555" s="3">
        <v>42459</v>
      </c>
      <c r="C2555" s="3">
        <v>42461</v>
      </c>
      <c r="D2555" s="2">
        <v>1.2614731252</v>
      </c>
      <c r="E2555" s="4">
        <v>1072201768</v>
      </c>
      <c r="F2555" s="4">
        <v>1085900106</v>
      </c>
    </row>
    <row r="2556">
      <c r="A2556" s="0" t="s">
        <v>268</v>
      </c>
      <c r="B2556" s="3">
        <v>42367</v>
      </c>
      <c r="C2556" s="3">
        <v>42370</v>
      </c>
      <c r="D2556" s="2">
        <v>1.2385850828</v>
      </c>
      <c r="E2556" s="4">
        <v>1086834140</v>
      </c>
      <c r="F2556" s="4">
        <v>1100464327</v>
      </c>
    </row>
    <row r="2557">
      <c r="A2557" s="0" t="s">
        <v>268</v>
      </c>
      <c r="B2557" s="3">
        <v>42276</v>
      </c>
      <c r="C2557" s="3">
        <v>42278</v>
      </c>
      <c r="D2557" s="2">
        <v>1.2173207193</v>
      </c>
      <c r="E2557" s="4">
        <v>1100554454</v>
      </c>
      <c r="F2557" s="4">
        <v>1114116829</v>
      </c>
    </row>
    <row r="2558">
      <c r="A2558" s="0" t="s">
        <v>268</v>
      </c>
      <c r="B2558" s="3">
        <v>42146</v>
      </c>
      <c r="C2558" s="3">
        <v>42186</v>
      </c>
      <c r="D2558" s="2">
        <v>19.6509678993</v>
      </c>
      <c r="E2558" s="4">
        <v>1115478546</v>
      </c>
      <c r="F2558" s="4">
        <v>1388291205</v>
      </c>
    </row>
    <row r="2559">
      <c r="A2559" s="0" t="s">
        <v>268</v>
      </c>
      <c r="B2559" s="3">
        <v>42055</v>
      </c>
      <c r="C2559" s="3">
        <v>42095</v>
      </c>
      <c r="D2559" s="2">
        <v>1.2739987377</v>
      </c>
      <c r="E2559" s="4">
        <v>1388291205</v>
      </c>
      <c r="F2559" s="4">
        <v>1406206255</v>
      </c>
    </row>
    <row r="2560">
      <c r="A2560" s="0" t="s">
        <v>268</v>
      </c>
      <c r="B2560" s="3">
        <v>41964</v>
      </c>
      <c r="C2560" s="3">
        <v>42005</v>
      </c>
      <c r="D2560" s="2">
        <v>1.2541743198</v>
      </c>
      <c r="E2560" s="4">
        <v>1414030619</v>
      </c>
      <c r="F2560" s="4">
        <v>1431990273</v>
      </c>
    </row>
    <row r="2561">
      <c r="A2561" s="0" t="s">
        <v>268</v>
      </c>
      <c r="B2561" s="3">
        <v>41873</v>
      </c>
      <c r="C2561" s="3">
        <v>41913</v>
      </c>
      <c r="D2561" s="2">
        <v>0.9992228673</v>
      </c>
      <c r="E2561" s="4">
        <v>1378405467</v>
      </c>
      <c r="F2561" s="4">
        <v>1392317825</v>
      </c>
    </row>
    <row r="2562">
      <c r="A2562" s="0" t="s">
        <v>268</v>
      </c>
      <c r="B2562" s="3">
        <v>41782</v>
      </c>
      <c r="C2562" s="3">
        <v>41821</v>
      </c>
      <c r="D2562" s="2">
        <v>1.1721132419</v>
      </c>
      <c r="E2562" s="4">
        <v>1090256959</v>
      </c>
      <c r="F2562" s="4">
        <v>1103187567</v>
      </c>
    </row>
    <row r="2563">
      <c r="A2563" s="0" t="s">
        <v>262</v>
      </c>
      <c r="B2563" s="3">
        <v>45377</v>
      </c>
      <c r="C2563" s="3">
        <v>45383</v>
      </c>
      <c r="D2563" s="2">
        <v>0.4872348449</v>
      </c>
      <c r="E2563" s="4">
        <v>66590152</v>
      </c>
      <c r="F2563" s="4">
        <v>66916191</v>
      </c>
    </row>
    <row r="2564">
      <c r="A2564" s="0" t="s">
        <v>262</v>
      </c>
      <c r="B2564" s="3">
        <v>45288</v>
      </c>
      <c r="C2564" s="3">
        <v>45292</v>
      </c>
      <c r="D2564" s="2">
        <v>0.4899494985</v>
      </c>
      <c r="E2564" s="4">
        <v>67495282</v>
      </c>
      <c r="F2564" s="4">
        <v>67827603</v>
      </c>
    </row>
    <row r="2565">
      <c r="A2565" s="0" t="s">
        <v>262</v>
      </c>
      <c r="B2565" s="3">
        <v>45197</v>
      </c>
      <c r="C2565" s="3">
        <v>45200</v>
      </c>
      <c r="D2565" s="2">
        <v>0.4286079114</v>
      </c>
      <c r="E2565" s="4">
        <v>70367054</v>
      </c>
      <c r="F2565" s="4">
        <v>70669951</v>
      </c>
    </row>
    <row r="2566">
      <c r="A2566" s="0" t="s">
        <v>262</v>
      </c>
      <c r="B2566" s="3">
        <v>45106</v>
      </c>
      <c r="C2566" s="3">
        <v>45108</v>
      </c>
      <c r="D2566" s="2">
        <v>0.364728675</v>
      </c>
      <c r="E2566" s="4">
        <v>73554388</v>
      </c>
      <c r="F2566" s="4">
        <v>73823644</v>
      </c>
    </row>
    <row r="2567">
      <c r="A2567" s="0" t="s">
        <v>262</v>
      </c>
      <c r="B2567" s="3">
        <v>45015</v>
      </c>
      <c r="C2567" s="3">
        <v>45017</v>
      </c>
      <c r="D2567" s="2">
        <v>0.3490421471</v>
      </c>
      <c r="E2567" s="4">
        <v>77935340</v>
      </c>
      <c r="F2567" s="4">
        <v>78208320</v>
      </c>
    </row>
    <row r="2568">
      <c r="A2568" s="0" t="s">
        <v>262</v>
      </c>
      <c r="B2568" s="3">
        <v>44924</v>
      </c>
      <c r="C2568" s="3">
        <v>44927</v>
      </c>
      <c r="D2568" s="2">
        <v>0.2905213889</v>
      </c>
      <c r="E2568" s="4">
        <v>80381888</v>
      </c>
      <c r="F2568" s="4">
        <v>80616095</v>
      </c>
    </row>
    <row r="2569">
      <c r="A2569" s="0" t="s">
        <v>262</v>
      </c>
      <c r="B2569" s="3">
        <v>44833</v>
      </c>
      <c r="C2569" s="3">
        <v>44835</v>
      </c>
      <c r="D2569" s="2">
        <v>1.8679017415</v>
      </c>
      <c r="E2569" s="4">
        <v>81329258</v>
      </c>
      <c r="F2569" s="4">
        <v>82877325</v>
      </c>
    </row>
    <row r="2570">
      <c r="A2570" s="0" t="s">
        <v>262</v>
      </c>
      <c r="B2570" s="3">
        <v>44741</v>
      </c>
      <c r="C2570" s="3">
        <v>44743</v>
      </c>
      <c r="D2570" s="2">
        <v>4.9667362389</v>
      </c>
      <c r="E2570" s="4">
        <v>83763327</v>
      </c>
      <c r="F2570" s="4">
        <v>88141061</v>
      </c>
    </row>
    <row r="2571">
      <c r="A2571" s="0" t="s">
        <v>262</v>
      </c>
      <c r="B2571" s="3">
        <v>44650</v>
      </c>
      <c r="C2571" s="3">
        <v>44652</v>
      </c>
      <c r="D2571" s="2">
        <v>6.7787446467</v>
      </c>
      <c r="E2571" s="4">
        <v>88141054</v>
      </c>
      <c r="F2571" s="4">
        <v>94550383</v>
      </c>
    </row>
    <row r="2572">
      <c r="A2572" s="0" t="s">
        <v>262</v>
      </c>
      <c r="B2572" s="3">
        <v>44559</v>
      </c>
      <c r="C2572" s="3">
        <v>44562</v>
      </c>
      <c r="D2572" s="2">
        <v>8.7596491332</v>
      </c>
      <c r="E2572" s="4">
        <v>94550382</v>
      </c>
      <c r="F2572" s="4">
        <v>103627815</v>
      </c>
    </row>
    <row r="2573">
      <c r="A2573" s="0" t="s">
        <v>262</v>
      </c>
      <c r="B2573" s="3">
        <v>44468</v>
      </c>
      <c r="C2573" s="3">
        <v>44470</v>
      </c>
      <c r="D2573" s="2">
        <v>5.7677242666</v>
      </c>
      <c r="E2573" s="4">
        <v>103627816</v>
      </c>
      <c r="F2573" s="4">
        <v>109970618</v>
      </c>
    </row>
    <row r="2574">
      <c r="A2574" s="0" t="s">
        <v>262</v>
      </c>
      <c r="B2574" s="3">
        <v>44376</v>
      </c>
      <c r="C2574" s="3">
        <v>44378</v>
      </c>
      <c r="D2574" s="2">
        <v>8.5588679472</v>
      </c>
      <c r="E2574" s="4">
        <v>109970614</v>
      </c>
      <c r="F2574" s="4">
        <v>120263837</v>
      </c>
    </row>
    <row r="2575">
      <c r="A2575" s="0" t="s">
        <v>262</v>
      </c>
      <c r="B2575" s="3">
        <v>44285</v>
      </c>
      <c r="C2575" s="3">
        <v>44287</v>
      </c>
      <c r="D2575" s="2">
        <v>12.0249749766</v>
      </c>
      <c r="E2575" s="4">
        <v>120263836</v>
      </c>
      <c r="F2575" s="4">
        <v>136702247</v>
      </c>
    </row>
    <row r="2576">
      <c r="A2576" s="0" t="s">
        <v>262</v>
      </c>
      <c r="B2576" s="3">
        <v>44194</v>
      </c>
      <c r="C2576" s="3">
        <v>44197</v>
      </c>
      <c r="D2576" s="2">
        <v>12.8542574995</v>
      </c>
      <c r="E2576" s="4">
        <v>136702247</v>
      </c>
      <c r="F2576" s="4">
        <v>156866237</v>
      </c>
    </row>
    <row r="2577">
      <c r="A2577" s="0" t="s">
        <v>262</v>
      </c>
      <c r="B2577" s="3">
        <v>44103</v>
      </c>
      <c r="C2577" s="3">
        <v>44105</v>
      </c>
      <c r="D2577" s="2">
        <v>15.5930391755</v>
      </c>
      <c r="E2577" s="4">
        <v>157376656</v>
      </c>
      <c r="F2577" s="4">
        <v>186449855</v>
      </c>
    </row>
    <row r="2578">
      <c r="A2578" s="0" t="s">
        <v>262</v>
      </c>
      <c r="B2578" s="3">
        <v>44011</v>
      </c>
      <c r="C2578" s="3">
        <v>44013</v>
      </c>
      <c r="D2578" s="2">
        <v>12.2625703747</v>
      </c>
      <c r="E2578" s="4">
        <v>186449858</v>
      </c>
      <c r="F2578" s="4">
        <v>212508913</v>
      </c>
    </row>
    <row r="2579">
      <c r="A2579" s="0" t="s">
        <v>262</v>
      </c>
      <c r="B2579" s="3">
        <v>43920</v>
      </c>
      <c r="C2579" s="3">
        <v>43922</v>
      </c>
      <c r="D2579" s="2">
        <v>11.8863282389</v>
      </c>
      <c r="E2579" s="4">
        <v>212508910</v>
      </c>
      <c r="F2579" s="4">
        <v>241175865</v>
      </c>
    </row>
    <row r="2580">
      <c r="A2580" s="0" t="s">
        <v>262</v>
      </c>
      <c r="B2580" s="3">
        <v>43826</v>
      </c>
      <c r="C2580" s="3">
        <v>43831</v>
      </c>
      <c r="D2580" s="2">
        <v>26.4119537478</v>
      </c>
      <c r="E2580" s="4">
        <v>241175869</v>
      </c>
      <c r="F2580" s="4">
        <v>327737834</v>
      </c>
    </row>
    <row r="2581">
      <c r="A2581" s="0" t="s">
        <v>262</v>
      </c>
      <c r="B2581" s="3">
        <v>43735</v>
      </c>
      <c r="C2581" s="3">
        <v>43739</v>
      </c>
      <c r="D2581" s="2">
        <v>21.5881834037</v>
      </c>
      <c r="E2581" s="4">
        <v>327737833</v>
      </c>
      <c r="F2581" s="4">
        <v>417969953</v>
      </c>
    </row>
    <row r="2582">
      <c r="A2582" s="0" t="s">
        <v>262</v>
      </c>
      <c r="B2582" s="3">
        <v>43643</v>
      </c>
      <c r="C2582" s="3">
        <v>43647</v>
      </c>
      <c r="D2582" s="2">
        <v>26.4385701413</v>
      </c>
      <c r="E2582" s="4">
        <v>417969952</v>
      </c>
      <c r="F2582" s="4">
        <v>568191718</v>
      </c>
    </row>
    <row r="2583">
      <c r="A2583" s="0" t="s">
        <v>262</v>
      </c>
      <c r="B2583" s="3">
        <v>43552</v>
      </c>
      <c r="C2583" s="3">
        <v>43556</v>
      </c>
      <c r="D2583" s="2">
        <v>10.2574184947</v>
      </c>
      <c r="E2583" s="4">
        <v>568191715</v>
      </c>
      <c r="F2583" s="4">
        <v>633135024</v>
      </c>
    </row>
    <row r="2584">
      <c r="A2584" s="0" t="s">
        <v>262</v>
      </c>
      <c r="B2584" s="3">
        <v>43461</v>
      </c>
      <c r="C2584" s="3">
        <v>43466</v>
      </c>
      <c r="D2584" s="2">
        <v>13.9416103626</v>
      </c>
      <c r="E2584" s="4">
        <v>633135027</v>
      </c>
      <c r="F2584" s="4">
        <v>735704014</v>
      </c>
    </row>
    <row r="2585">
      <c r="A2585" s="0" t="s">
        <v>262</v>
      </c>
      <c r="B2585" s="3">
        <v>43370</v>
      </c>
      <c r="C2585" s="3">
        <v>43374</v>
      </c>
      <c r="D2585" s="2">
        <v>7.622272029</v>
      </c>
      <c r="E2585" s="4">
        <v>735704013</v>
      </c>
      <c r="F2585" s="4">
        <v>796408430</v>
      </c>
    </row>
    <row r="2586">
      <c r="A2586" s="0" t="s">
        <v>262</v>
      </c>
      <c r="B2586" s="3">
        <v>43279</v>
      </c>
      <c r="C2586" s="3">
        <v>43282</v>
      </c>
      <c r="D2586" s="2">
        <v>6.0055778672</v>
      </c>
      <c r="E2586" s="4">
        <v>796408427</v>
      </c>
      <c r="F2586" s="4">
        <v>847293285</v>
      </c>
    </row>
    <row r="2587">
      <c r="A2587" s="0" t="s">
        <v>262</v>
      </c>
      <c r="B2587" s="3">
        <v>43186</v>
      </c>
      <c r="C2587" s="3">
        <v>43191</v>
      </c>
      <c r="D2587" s="2">
        <v>16.2077355151</v>
      </c>
      <c r="E2587" s="4">
        <v>847293293</v>
      </c>
      <c r="F2587" s="4">
        <v>1011183190</v>
      </c>
    </row>
    <row r="2588">
      <c r="A2588" s="0" t="s">
        <v>262</v>
      </c>
      <c r="B2588" s="3">
        <v>43097</v>
      </c>
      <c r="C2588" s="3">
        <v>43101</v>
      </c>
      <c r="D2588" s="2">
        <v>9.9003734553</v>
      </c>
      <c r="E2588" s="4">
        <v>1011183192</v>
      </c>
      <c r="F2588" s="4">
        <v>1122294543</v>
      </c>
    </row>
    <row r="2589">
      <c r="A2589" s="0" t="s">
        <v>262</v>
      </c>
      <c r="B2589" s="3">
        <v>43006</v>
      </c>
      <c r="C2589" s="3">
        <v>43009</v>
      </c>
      <c r="D2589" s="2">
        <v>9.0835152653</v>
      </c>
      <c r="E2589" s="4">
        <v>1122294542</v>
      </c>
      <c r="F2589" s="4">
        <v>1234423598</v>
      </c>
    </row>
    <row r="2590">
      <c r="A2590" s="0" t="s">
        <v>262</v>
      </c>
      <c r="B2590" s="3">
        <v>42915</v>
      </c>
      <c r="C2590" s="3">
        <v>42917</v>
      </c>
      <c r="D2590" s="2">
        <v>6.9223985531</v>
      </c>
      <c r="E2590" s="4">
        <v>1234423594</v>
      </c>
      <c r="F2590" s="4">
        <v>1326230559</v>
      </c>
    </row>
    <row r="2591">
      <c r="A2591" s="0" t="s">
        <v>262</v>
      </c>
      <c r="B2591" s="3">
        <v>42824</v>
      </c>
      <c r="C2591" s="3">
        <v>42826</v>
      </c>
      <c r="D2591" s="2">
        <v>6.7935024122</v>
      </c>
      <c r="E2591" s="4">
        <v>1326230564</v>
      </c>
      <c r="F2591" s="4">
        <v>1422894968</v>
      </c>
    </row>
    <row r="2592">
      <c r="A2592" s="0" t="s">
        <v>262</v>
      </c>
      <c r="B2592" s="3">
        <v>42733</v>
      </c>
      <c r="C2592" s="3">
        <v>42736</v>
      </c>
      <c r="D2592" s="2">
        <v>20.6966263144</v>
      </c>
      <c r="E2592" s="4">
        <v>1422894963</v>
      </c>
      <c r="F2592" s="4">
        <v>1794242662</v>
      </c>
    </row>
    <row r="2593">
      <c r="A2593" s="0" t="s">
        <v>262</v>
      </c>
      <c r="B2593" s="3">
        <v>42642</v>
      </c>
      <c r="C2593" s="3">
        <v>42644</v>
      </c>
      <c r="D2593" s="2">
        <v>10.6082611163</v>
      </c>
      <c r="E2593" s="4">
        <v>1802929287</v>
      </c>
      <c r="F2593" s="4">
        <v>2016885799</v>
      </c>
    </row>
    <row r="2594">
      <c r="A2594" s="0" t="s">
        <v>262</v>
      </c>
      <c r="B2594" s="3">
        <v>42550</v>
      </c>
      <c r="C2594" s="3">
        <v>42552</v>
      </c>
      <c r="D2594" s="2">
        <v>4.4184687443</v>
      </c>
      <c r="E2594" s="4">
        <v>2016885793</v>
      </c>
      <c r="F2594" s="4">
        <v>2110120822</v>
      </c>
    </row>
    <row r="2595">
      <c r="A2595" s="0" t="s">
        <v>262</v>
      </c>
      <c r="B2595" s="3">
        <v>42459</v>
      </c>
      <c r="C2595" s="3">
        <v>42461</v>
      </c>
      <c r="D2595" s="2">
        <v>0.5296909247</v>
      </c>
      <c r="E2595" s="4">
        <v>2110392751</v>
      </c>
      <c r="F2595" s="4">
        <v>2121630837</v>
      </c>
    </row>
    <row r="2596">
      <c r="A2596" s="0" t="s">
        <v>262</v>
      </c>
      <c r="B2596" s="3">
        <v>42367</v>
      </c>
      <c r="C2596" s="3">
        <v>42370</v>
      </c>
      <c r="D2596" s="2">
        <v>0.194072779</v>
      </c>
      <c r="E2596" s="4">
        <v>2129675353</v>
      </c>
      <c r="F2596" s="4">
        <v>2133816510</v>
      </c>
    </row>
    <row r="2597">
      <c r="A2597" s="0" t="s">
        <v>262</v>
      </c>
      <c r="B2597" s="3">
        <v>42276</v>
      </c>
      <c r="C2597" s="3">
        <v>42278</v>
      </c>
      <c r="D2597" s="2">
        <v>0.1177920712</v>
      </c>
      <c r="E2597" s="4">
        <v>2152070560</v>
      </c>
      <c r="F2597" s="4">
        <v>2154608518</v>
      </c>
    </row>
    <row r="2598">
      <c r="A2598" s="0" t="s">
        <v>262</v>
      </c>
      <c r="B2598" s="3">
        <v>42146</v>
      </c>
      <c r="C2598" s="3">
        <v>42186</v>
      </c>
      <c r="D2598" s="2">
        <v>16.898780037</v>
      </c>
      <c r="E2598" s="4">
        <v>2348813360</v>
      </c>
      <c r="F2598" s="4">
        <v>2826448710</v>
      </c>
    </row>
    <row r="2599">
      <c r="A2599" s="0" t="s">
        <v>262</v>
      </c>
      <c r="B2599" s="3">
        <v>42055</v>
      </c>
      <c r="C2599" s="3">
        <v>42095</v>
      </c>
      <c r="D2599" s="2">
        <v>3.632442007</v>
      </c>
      <c r="E2599" s="4">
        <v>2826448710</v>
      </c>
      <c r="F2599" s="4">
        <v>2932987791</v>
      </c>
    </row>
    <row r="2600">
      <c r="A2600" s="0" t="s">
        <v>262</v>
      </c>
      <c r="B2600" s="3">
        <v>41964</v>
      </c>
      <c r="C2600" s="3">
        <v>42005</v>
      </c>
      <c r="D2600" s="2">
        <v>3.5814093708</v>
      </c>
      <c r="E2600" s="4">
        <v>3000172852</v>
      </c>
      <c r="F2600" s="4">
        <v>3111612431</v>
      </c>
    </row>
    <row r="2601">
      <c r="A2601" s="0" t="s">
        <v>262</v>
      </c>
      <c r="B2601" s="3">
        <v>41873</v>
      </c>
      <c r="C2601" s="3">
        <v>41913</v>
      </c>
      <c r="D2601" s="2">
        <v>0.1307704745</v>
      </c>
      <c r="E2601" s="4">
        <v>2285284984</v>
      </c>
      <c r="F2601" s="4">
        <v>2288277375</v>
      </c>
    </row>
    <row r="2602">
      <c r="A2602" s="0" t="s">
        <v>262</v>
      </c>
      <c r="B2602" s="3">
        <v>41782</v>
      </c>
      <c r="C2602" s="3">
        <v>41821</v>
      </c>
      <c r="D2602" s="2">
        <v>0.0329754507</v>
      </c>
      <c r="E2602" s="4">
        <v>1130710970</v>
      </c>
      <c r="F2602" s="4">
        <v>1131083950</v>
      </c>
    </row>
    <row r="2603">
      <c r="A2603" s="0" t="s">
        <v>244</v>
      </c>
      <c r="B2603" s="3">
        <v>45377</v>
      </c>
      <c r="C2603" s="3">
        <v>45383</v>
      </c>
      <c r="D2603" s="2">
        <v>2.3044161338</v>
      </c>
      <c r="E2603" s="4">
        <v>97344930</v>
      </c>
      <c r="F2603" s="4">
        <v>99641075</v>
      </c>
    </row>
    <row r="2604">
      <c r="A2604" s="0" t="s">
        <v>244</v>
      </c>
      <c r="B2604" s="3">
        <v>45288</v>
      </c>
      <c r="C2604" s="3">
        <v>45292</v>
      </c>
      <c r="D2604" s="2">
        <v>2.2628400423</v>
      </c>
      <c r="E2604" s="4">
        <v>100552775</v>
      </c>
      <c r="F2604" s="4">
        <v>102880803</v>
      </c>
    </row>
    <row r="2605">
      <c r="A2605" s="0" t="s">
        <v>244</v>
      </c>
      <c r="B2605" s="3">
        <v>45197</v>
      </c>
      <c r="C2605" s="3">
        <v>45200</v>
      </c>
      <c r="D2605" s="2">
        <v>2.1904355833</v>
      </c>
      <c r="E2605" s="4">
        <v>104446451</v>
      </c>
      <c r="F2605" s="4">
        <v>106785519</v>
      </c>
    </row>
    <row r="2606">
      <c r="A2606" s="0" t="s">
        <v>244</v>
      </c>
      <c r="B2606" s="3">
        <v>45106</v>
      </c>
      <c r="C2606" s="3">
        <v>45108</v>
      </c>
      <c r="D2606" s="2">
        <v>2.1292908567</v>
      </c>
      <c r="E2606" s="4">
        <v>108423773</v>
      </c>
      <c r="F2606" s="4">
        <v>110782658</v>
      </c>
    </row>
    <row r="2607">
      <c r="A2607" s="0" t="s">
        <v>244</v>
      </c>
      <c r="B2607" s="3">
        <v>45015</v>
      </c>
      <c r="C2607" s="3">
        <v>45017</v>
      </c>
      <c r="D2607" s="2">
        <v>2.0955260261</v>
      </c>
      <c r="E2607" s="4">
        <v>113250499</v>
      </c>
      <c r="F2607" s="4">
        <v>115674488</v>
      </c>
    </row>
    <row r="2608">
      <c r="A2608" s="0" t="s">
        <v>244</v>
      </c>
      <c r="B2608" s="3">
        <v>44924</v>
      </c>
      <c r="C2608" s="3">
        <v>44927</v>
      </c>
      <c r="D2608" s="2">
        <v>2.0237143435</v>
      </c>
      <c r="E2608" s="4">
        <v>117131448</v>
      </c>
      <c r="F2608" s="4">
        <v>119550815</v>
      </c>
    </row>
    <row r="2609">
      <c r="A2609" s="0" t="s">
        <v>244</v>
      </c>
      <c r="B2609" s="3">
        <v>44833</v>
      </c>
      <c r="C2609" s="3">
        <v>44835</v>
      </c>
      <c r="D2609" s="2">
        <v>3.2397390716</v>
      </c>
      <c r="E2609" s="4">
        <v>119885404</v>
      </c>
      <c r="F2609" s="4">
        <v>123899422</v>
      </c>
    </row>
    <row r="2610">
      <c r="A2610" s="0" t="s">
        <v>244</v>
      </c>
      <c r="B2610" s="3">
        <v>44741</v>
      </c>
      <c r="C2610" s="3">
        <v>44743</v>
      </c>
      <c r="D2610" s="2">
        <v>3.1026255298</v>
      </c>
      <c r="E2610" s="4">
        <v>124108257</v>
      </c>
      <c r="F2610" s="4">
        <v>128082167</v>
      </c>
    </row>
    <row r="2611">
      <c r="A2611" s="0" t="s">
        <v>244</v>
      </c>
      <c r="B2611" s="3">
        <v>44650</v>
      </c>
      <c r="C2611" s="3">
        <v>44652</v>
      </c>
      <c r="D2611" s="2">
        <v>4.9280246308</v>
      </c>
      <c r="E2611" s="4">
        <v>128082166</v>
      </c>
      <c r="F2611" s="4">
        <v>134721263</v>
      </c>
    </row>
    <row r="2612">
      <c r="A2612" s="0" t="s">
        <v>244</v>
      </c>
      <c r="B2612" s="3">
        <v>44559</v>
      </c>
      <c r="C2612" s="3">
        <v>44562</v>
      </c>
      <c r="D2612" s="2">
        <v>6.2677364827</v>
      </c>
      <c r="E2612" s="4">
        <v>134721268</v>
      </c>
      <c r="F2612" s="4">
        <v>143729878</v>
      </c>
    </row>
    <row r="2613">
      <c r="A2613" s="0" t="s">
        <v>244</v>
      </c>
      <c r="B2613" s="3">
        <v>44468</v>
      </c>
      <c r="C2613" s="3">
        <v>44470</v>
      </c>
      <c r="D2613" s="2">
        <v>6.9049954134</v>
      </c>
      <c r="E2613" s="4">
        <v>143729884</v>
      </c>
      <c r="F2613" s="4">
        <v>154390544</v>
      </c>
    </row>
    <row r="2614">
      <c r="A2614" s="0" t="s">
        <v>244</v>
      </c>
      <c r="B2614" s="3">
        <v>44376</v>
      </c>
      <c r="C2614" s="3">
        <v>44378</v>
      </c>
      <c r="D2614" s="2">
        <v>13.076682717</v>
      </c>
      <c r="E2614" s="4">
        <v>154390538</v>
      </c>
      <c r="F2614" s="4">
        <v>177616942</v>
      </c>
    </row>
    <row r="2615">
      <c r="A2615" s="0" t="s">
        <v>244</v>
      </c>
      <c r="B2615" s="3">
        <v>44285</v>
      </c>
      <c r="C2615" s="3">
        <v>44287</v>
      </c>
      <c r="D2615" s="2">
        <v>12.1241757452</v>
      </c>
      <c r="E2615" s="4">
        <v>177616942</v>
      </c>
      <c r="F2615" s="4">
        <v>202122647</v>
      </c>
    </row>
    <row r="2616">
      <c r="A2616" s="0" t="s">
        <v>244</v>
      </c>
      <c r="B2616" s="3">
        <v>44194</v>
      </c>
      <c r="C2616" s="3">
        <v>44197</v>
      </c>
      <c r="D2616" s="2">
        <v>14.7462905371</v>
      </c>
      <c r="E2616" s="4">
        <v>202122653</v>
      </c>
      <c r="F2616" s="4">
        <v>237083705</v>
      </c>
    </row>
    <row r="2617">
      <c r="A2617" s="0" t="s">
        <v>244</v>
      </c>
      <c r="B2617" s="3">
        <v>44103</v>
      </c>
      <c r="C2617" s="3">
        <v>44105</v>
      </c>
      <c r="D2617" s="2">
        <v>12.5134156001</v>
      </c>
      <c r="E2617" s="4">
        <v>237083706</v>
      </c>
      <c r="F2617" s="4">
        <v>270994356</v>
      </c>
    </row>
    <row r="2618">
      <c r="A2618" s="0" t="s">
        <v>244</v>
      </c>
      <c r="B2618" s="3">
        <v>44011</v>
      </c>
      <c r="C2618" s="3">
        <v>44013</v>
      </c>
      <c r="D2618" s="2">
        <v>6.217155744</v>
      </c>
      <c r="E2618" s="4">
        <v>270994360</v>
      </c>
      <c r="F2618" s="4">
        <v>288959417</v>
      </c>
    </row>
    <row r="2619">
      <c r="A2619" s="0" t="s">
        <v>244</v>
      </c>
      <c r="B2619" s="3">
        <v>43920</v>
      </c>
      <c r="C2619" s="3">
        <v>43922</v>
      </c>
      <c r="D2619" s="2">
        <v>12.3363084379</v>
      </c>
      <c r="E2619" s="4">
        <v>288959406</v>
      </c>
      <c r="F2619" s="4">
        <v>329622676</v>
      </c>
    </row>
    <row r="2620">
      <c r="A2620" s="0" t="s">
        <v>244</v>
      </c>
      <c r="B2620" s="3">
        <v>43826</v>
      </c>
      <c r="C2620" s="3">
        <v>43831</v>
      </c>
      <c r="D2620" s="2">
        <v>15.6627939047</v>
      </c>
      <c r="E2620" s="4">
        <v>329622682</v>
      </c>
      <c r="F2620" s="4">
        <v>390838987</v>
      </c>
    </row>
    <row r="2621">
      <c r="A2621" s="0" t="s">
        <v>244</v>
      </c>
      <c r="B2621" s="3">
        <v>43735</v>
      </c>
      <c r="C2621" s="3">
        <v>43739</v>
      </c>
      <c r="D2621" s="2">
        <v>24.8935853231</v>
      </c>
      <c r="E2621" s="4">
        <v>390838983</v>
      </c>
      <c r="F2621" s="4">
        <v>520380296</v>
      </c>
    </row>
    <row r="2622">
      <c r="A2622" s="0" t="s">
        <v>244</v>
      </c>
      <c r="B2622" s="3">
        <v>43643</v>
      </c>
      <c r="C2622" s="3">
        <v>43647</v>
      </c>
      <c r="D2622" s="2">
        <v>19.2575625574</v>
      </c>
      <c r="E2622" s="4">
        <v>520380298</v>
      </c>
      <c r="F2622" s="4">
        <v>644494165</v>
      </c>
    </row>
    <row r="2623">
      <c r="A2623" s="0" t="s">
        <v>244</v>
      </c>
      <c r="B2623" s="3">
        <v>43552</v>
      </c>
      <c r="C2623" s="3">
        <v>43556</v>
      </c>
      <c r="D2623" s="2">
        <v>3.8711487774</v>
      </c>
      <c r="E2623" s="4">
        <v>644494170</v>
      </c>
      <c r="F2623" s="4">
        <v>670448218</v>
      </c>
    </row>
    <row r="2624">
      <c r="A2624" s="0" t="s">
        <v>244</v>
      </c>
      <c r="B2624" s="3">
        <v>43461</v>
      </c>
      <c r="C2624" s="3">
        <v>43466</v>
      </c>
      <c r="D2624" s="2">
        <v>6.7650770825</v>
      </c>
      <c r="E2624" s="4">
        <v>670448220</v>
      </c>
      <c r="F2624" s="4">
        <v>719095591</v>
      </c>
    </row>
    <row r="2625">
      <c r="A2625" s="0" t="s">
        <v>244</v>
      </c>
      <c r="B2625" s="3">
        <v>43370</v>
      </c>
      <c r="C2625" s="3">
        <v>43374</v>
      </c>
      <c r="D2625" s="2">
        <v>4.1869121952</v>
      </c>
      <c r="E2625" s="4">
        <v>719095576</v>
      </c>
      <c r="F2625" s="4">
        <v>750519154</v>
      </c>
    </row>
    <row r="2626">
      <c r="A2626" s="0" t="s">
        <v>244</v>
      </c>
      <c r="B2626" s="3">
        <v>43279</v>
      </c>
      <c r="C2626" s="3">
        <v>43282</v>
      </c>
      <c r="D2626" s="2">
        <v>5.3683977505</v>
      </c>
      <c r="E2626" s="4">
        <v>750519156</v>
      </c>
      <c r="F2626" s="4">
        <v>793095687</v>
      </c>
    </row>
    <row r="2627">
      <c r="A2627" s="0" t="s">
        <v>244</v>
      </c>
      <c r="B2627" s="3">
        <v>43186</v>
      </c>
      <c r="C2627" s="3">
        <v>43191</v>
      </c>
      <c r="D2627" s="2">
        <v>7.2188307285</v>
      </c>
      <c r="E2627" s="4">
        <v>793095696</v>
      </c>
      <c r="F2627" s="4">
        <v>854802437</v>
      </c>
    </row>
    <row r="2628">
      <c r="A2628" s="0" t="s">
        <v>244</v>
      </c>
      <c r="B2628" s="3">
        <v>43097</v>
      </c>
      <c r="C2628" s="3">
        <v>43101</v>
      </c>
      <c r="D2628" s="2">
        <v>5.9018103884</v>
      </c>
      <c r="E2628" s="4">
        <v>854802438</v>
      </c>
      <c r="F2628" s="4">
        <v>908415392</v>
      </c>
    </row>
    <row r="2629">
      <c r="A2629" s="0" t="s">
        <v>244</v>
      </c>
      <c r="B2629" s="3">
        <v>43006</v>
      </c>
      <c r="C2629" s="3">
        <v>43009</v>
      </c>
      <c r="D2629" s="2">
        <v>7.799054593</v>
      </c>
      <c r="E2629" s="4">
        <v>908415390</v>
      </c>
      <c r="F2629" s="4">
        <v>985256047</v>
      </c>
    </row>
    <row r="2630">
      <c r="A2630" s="0" t="s">
        <v>244</v>
      </c>
      <c r="B2630" s="3">
        <v>42915</v>
      </c>
      <c r="C2630" s="3">
        <v>42917</v>
      </c>
      <c r="D2630" s="2">
        <v>6.2680384285</v>
      </c>
      <c r="E2630" s="4">
        <v>985256038</v>
      </c>
      <c r="F2630" s="4">
        <v>1051142024</v>
      </c>
    </row>
    <row r="2631">
      <c r="A2631" s="0" t="s">
        <v>244</v>
      </c>
      <c r="B2631" s="3">
        <v>42824</v>
      </c>
      <c r="C2631" s="3">
        <v>42826</v>
      </c>
      <c r="D2631" s="2">
        <v>5.1600145689</v>
      </c>
      <c r="E2631" s="4">
        <v>1052333199</v>
      </c>
      <c r="F2631" s="4">
        <v>1109588107</v>
      </c>
    </row>
    <row r="2632">
      <c r="A2632" s="0" t="s">
        <v>244</v>
      </c>
      <c r="B2632" s="3">
        <v>42733</v>
      </c>
      <c r="C2632" s="3">
        <v>42736</v>
      </c>
      <c r="D2632" s="2">
        <v>9.6036022635</v>
      </c>
      <c r="E2632" s="4">
        <v>1109588111</v>
      </c>
      <c r="F2632" s="4">
        <v>1227469389</v>
      </c>
    </row>
    <row r="2633">
      <c r="A2633" s="0" t="s">
        <v>244</v>
      </c>
      <c r="B2633" s="3">
        <v>42642</v>
      </c>
      <c r="C2633" s="3">
        <v>42644</v>
      </c>
      <c r="D2633" s="2">
        <v>9.0836376261</v>
      </c>
      <c r="E2633" s="4">
        <v>1227469389</v>
      </c>
      <c r="F2633" s="4">
        <v>1350108338</v>
      </c>
    </row>
    <row r="2634">
      <c r="A2634" s="0" t="s">
        <v>244</v>
      </c>
      <c r="B2634" s="3">
        <v>42550</v>
      </c>
      <c r="C2634" s="3">
        <v>42552</v>
      </c>
      <c r="D2634" s="2">
        <v>3.5454232563</v>
      </c>
      <c r="E2634" s="4">
        <v>1350108328</v>
      </c>
      <c r="F2634" s="4">
        <v>1399734853</v>
      </c>
    </row>
    <row r="2635">
      <c r="A2635" s="0" t="s">
        <v>244</v>
      </c>
      <c r="B2635" s="3">
        <v>42459</v>
      </c>
      <c r="C2635" s="3">
        <v>42461</v>
      </c>
      <c r="D2635" s="2">
        <v>2.2290252358</v>
      </c>
      <c r="E2635" s="4">
        <v>1400652969</v>
      </c>
      <c r="F2635" s="4">
        <v>1432585665</v>
      </c>
    </row>
    <row r="2636">
      <c r="A2636" s="0" t="s">
        <v>244</v>
      </c>
      <c r="B2636" s="3">
        <v>42367</v>
      </c>
      <c r="C2636" s="3">
        <v>42370</v>
      </c>
      <c r="D2636" s="2">
        <v>1.5183614903</v>
      </c>
      <c r="E2636" s="4">
        <v>1432585634</v>
      </c>
      <c r="F2636" s="4">
        <v>1454672826</v>
      </c>
    </row>
    <row r="2637">
      <c r="A2637" s="0" t="s">
        <v>244</v>
      </c>
      <c r="B2637" s="3">
        <v>42276</v>
      </c>
      <c r="C2637" s="3">
        <v>42278</v>
      </c>
      <c r="D2637" s="2">
        <v>2.134858532</v>
      </c>
      <c r="E2637" s="4">
        <v>1456612462</v>
      </c>
      <c r="F2637" s="4">
        <v>1488387428</v>
      </c>
    </row>
    <row r="2638">
      <c r="A2638" s="0" t="s">
        <v>244</v>
      </c>
      <c r="B2638" s="3">
        <v>42146</v>
      </c>
      <c r="C2638" s="3">
        <v>42186</v>
      </c>
      <c r="D2638" s="2">
        <v>5.8246648851</v>
      </c>
      <c r="E2638" s="4">
        <v>1488387428</v>
      </c>
      <c r="F2638" s="4">
        <v>1580442933</v>
      </c>
    </row>
    <row r="2639">
      <c r="A2639" s="0" t="s">
        <v>244</v>
      </c>
      <c r="B2639" s="3">
        <v>42055</v>
      </c>
      <c r="C2639" s="3">
        <v>42095</v>
      </c>
      <c r="D2639" s="2">
        <v>3.1131305502</v>
      </c>
      <c r="E2639" s="4">
        <v>1580442933</v>
      </c>
      <c r="F2639" s="4">
        <v>1631225100</v>
      </c>
    </row>
    <row r="2640">
      <c r="A2640" s="0" t="s">
        <v>244</v>
      </c>
      <c r="B2640" s="3">
        <v>41964</v>
      </c>
      <c r="C2640" s="3">
        <v>42005</v>
      </c>
      <c r="D2640" s="2">
        <v>1.6330074103</v>
      </c>
      <c r="E2640" s="4">
        <v>1653451973</v>
      </c>
      <c r="F2640" s="4">
        <v>1680901214</v>
      </c>
    </row>
    <row r="2641">
      <c r="A2641" s="0" t="s">
        <v>244</v>
      </c>
      <c r="B2641" s="3">
        <v>41873</v>
      </c>
      <c r="C2641" s="3">
        <v>41913</v>
      </c>
      <c r="D2641" s="2">
        <v>0.947095616</v>
      </c>
      <c r="E2641" s="4">
        <v>1478050214</v>
      </c>
      <c r="F2641" s="4">
        <v>1492182610</v>
      </c>
    </row>
    <row r="2642">
      <c r="A2642" s="0" t="s">
        <v>244</v>
      </c>
      <c r="B2642" s="3">
        <v>41782</v>
      </c>
      <c r="C2642" s="3">
        <v>41821</v>
      </c>
      <c r="D2642" s="2">
        <v>0.6852465765</v>
      </c>
      <c r="E2642" s="4">
        <v>1004890328</v>
      </c>
      <c r="F2642" s="4">
        <v>1011823816</v>
      </c>
    </row>
    <row r="2643">
      <c r="A2643" s="0" t="s">
        <v>240</v>
      </c>
      <c r="B2643" s="3">
        <v>45377</v>
      </c>
      <c r="C2643" s="3">
        <v>45383</v>
      </c>
      <c r="D2643" s="2">
        <v>0.2975911355</v>
      </c>
      <c r="E2643" s="4">
        <v>105726900</v>
      </c>
      <c r="F2643" s="4">
        <v>106042473</v>
      </c>
    </row>
    <row r="2644">
      <c r="A2644" s="0" t="s">
        <v>240</v>
      </c>
      <c r="B2644" s="3">
        <v>45288</v>
      </c>
      <c r="C2644" s="3">
        <v>45292</v>
      </c>
      <c r="D2644" s="2">
        <v>0.3035299655</v>
      </c>
      <c r="E2644" s="4">
        <v>106042266</v>
      </c>
      <c r="F2644" s="4">
        <v>106365116</v>
      </c>
    </row>
    <row r="2645">
      <c r="A2645" s="0" t="s">
        <v>240</v>
      </c>
      <c r="B2645" s="3">
        <v>45197</v>
      </c>
      <c r="C2645" s="3">
        <v>45200</v>
      </c>
      <c r="D2645" s="2">
        <v>0.304017318</v>
      </c>
      <c r="E2645" s="4">
        <v>107778335</v>
      </c>
      <c r="F2645" s="4">
        <v>108106999</v>
      </c>
    </row>
    <row r="2646">
      <c r="A2646" s="0" t="s">
        <v>240</v>
      </c>
      <c r="B2646" s="3">
        <v>45106</v>
      </c>
      <c r="C2646" s="3">
        <v>45108</v>
      </c>
      <c r="D2646" s="2">
        <v>0.2944915554</v>
      </c>
      <c r="E2646" s="4">
        <v>111936778</v>
      </c>
      <c r="F2646" s="4">
        <v>112267396</v>
      </c>
    </row>
    <row r="2647">
      <c r="A2647" s="0" t="s">
        <v>240</v>
      </c>
      <c r="B2647" s="3">
        <v>45015</v>
      </c>
      <c r="C2647" s="3">
        <v>45017</v>
      </c>
      <c r="D2647" s="2">
        <v>0.2887781691</v>
      </c>
      <c r="E2647" s="4">
        <v>118168457</v>
      </c>
      <c r="F2647" s="4">
        <v>118510690</v>
      </c>
    </row>
    <row r="2648">
      <c r="A2648" s="0" t="s">
        <v>240</v>
      </c>
      <c r="B2648" s="3">
        <v>44924</v>
      </c>
      <c r="C2648" s="3">
        <v>44927</v>
      </c>
      <c r="D2648" s="2">
        <v>0.295211672</v>
      </c>
      <c r="E2648" s="4">
        <v>119798065</v>
      </c>
      <c r="F2648" s="4">
        <v>120152770</v>
      </c>
    </row>
    <row r="2649">
      <c r="A2649" s="0" t="s">
        <v>240</v>
      </c>
      <c r="B2649" s="3">
        <v>44833</v>
      </c>
      <c r="C2649" s="3">
        <v>44835</v>
      </c>
      <c r="D2649" s="2">
        <v>3.5434565259</v>
      </c>
      <c r="E2649" s="4">
        <v>120587348</v>
      </c>
      <c r="F2649" s="4">
        <v>125017281</v>
      </c>
    </row>
    <row r="2650">
      <c r="A2650" s="0" t="s">
        <v>240</v>
      </c>
      <c r="B2650" s="3">
        <v>44741</v>
      </c>
      <c r="C2650" s="3">
        <v>44743</v>
      </c>
      <c r="D2650" s="2">
        <v>3.7395602642</v>
      </c>
      <c r="E2650" s="4">
        <v>128583341</v>
      </c>
      <c r="F2650" s="4">
        <v>133578593</v>
      </c>
    </row>
    <row r="2651">
      <c r="A2651" s="0" t="s">
        <v>240</v>
      </c>
      <c r="B2651" s="3">
        <v>44650</v>
      </c>
      <c r="C2651" s="3">
        <v>44652</v>
      </c>
      <c r="D2651" s="2">
        <v>5.1297228909</v>
      </c>
      <c r="E2651" s="4">
        <v>133578611</v>
      </c>
      <c r="F2651" s="4">
        <v>140801329</v>
      </c>
    </row>
    <row r="2652">
      <c r="A2652" s="0" t="s">
        <v>240</v>
      </c>
      <c r="B2652" s="3">
        <v>44559</v>
      </c>
      <c r="C2652" s="3">
        <v>44562</v>
      </c>
      <c r="D2652" s="2">
        <v>6.6479977262</v>
      </c>
      <c r="E2652" s="4">
        <v>140801323</v>
      </c>
      <c r="F2652" s="4">
        <v>150828391</v>
      </c>
    </row>
    <row r="2653">
      <c r="A2653" s="0" t="s">
        <v>240</v>
      </c>
      <c r="B2653" s="3">
        <v>44468</v>
      </c>
      <c r="C2653" s="3">
        <v>44470</v>
      </c>
      <c r="D2653" s="2">
        <v>16.967823959</v>
      </c>
      <c r="E2653" s="4">
        <v>150828392</v>
      </c>
      <c r="F2653" s="4">
        <v>181650535</v>
      </c>
    </row>
    <row r="2654">
      <c r="A2654" s="0" t="s">
        <v>240</v>
      </c>
      <c r="B2654" s="3">
        <v>44376</v>
      </c>
      <c r="C2654" s="3">
        <v>44378</v>
      </c>
      <c r="D2654" s="2">
        <v>11.2666336813</v>
      </c>
      <c r="E2654" s="4">
        <v>181650533</v>
      </c>
      <c r="F2654" s="4">
        <v>204715025</v>
      </c>
    </row>
    <row r="2655">
      <c r="A2655" s="0" t="s">
        <v>240</v>
      </c>
      <c r="B2655" s="3">
        <v>44285</v>
      </c>
      <c r="C2655" s="3">
        <v>44287</v>
      </c>
      <c r="D2655" s="2">
        <v>11.8534304337</v>
      </c>
      <c r="E2655" s="4">
        <v>204715030</v>
      </c>
      <c r="F2655" s="4">
        <v>232243899</v>
      </c>
    </row>
    <row r="2656">
      <c r="A2656" s="0" t="s">
        <v>240</v>
      </c>
      <c r="B2656" s="3">
        <v>44194</v>
      </c>
      <c r="C2656" s="3">
        <v>44197</v>
      </c>
      <c r="D2656" s="2">
        <v>14.5837898248</v>
      </c>
      <c r="E2656" s="4">
        <v>232243896</v>
      </c>
      <c r="F2656" s="4">
        <v>271896746</v>
      </c>
    </row>
    <row r="2657">
      <c r="A2657" s="0" t="s">
        <v>240</v>
      </c>
      <c r="B2657" s="3">
        <v>44103</v>
      </c>
      <c r="C2657" s="3">
        <v>44105</v>
      </c>
      <c r="D2657" s="2">
        <v>20.0406306327</v>
      </c>
      <c r="E2657" s="4">
        <v>271896747</v>
      </c>
      <c r="F2657" s="4">
        <v>340043636</v>
      </c>
    </row>
    <row r="2658">
      <c r="A2658" s="0" t="s">
        <v>240</v>
      </c>
      <c r="B2658" s="3">
        <v>44011</v>
      </c>
      <c r="C2658" s="3">
        <v>44013</v>
      </c>
      <c r="D2658" s="2">
        <v>13.8224043431</v>
      </c>
      <c r="E2658" s="4">
        <v>340043634</v>
      </c>
      <c r="F2658" s="4">
        <v>394584731</v>
      </c>
    </row>
    <row r="2659">
      <c r="A2659" s="0" t="s">
        <v>240</v>
      </c>
      <c r="B2659" s="3">
        <v>43920</v>
      </c>
      <c r="C2659" s="3">
        <v>43922</v>
      </c>
      <c r="D2659" s="2">
        <v>26.5298240739</v>
      </c>
      <c r="E2659" s="4">
        <v>394584731</v>
      </c>
      <c r="F2659" s="4">
        <v>537067900</v>
      </c>
    </row>
    <row r="2660">
      <c r="A2660" s="0" t="s">
        <v>240</v>
      </c>
      <c r="B2660" s="3">
        <v>43826</v>
      </c>
      <c r="C2660" s="3">
        <v>43831</v>
      </c>
      <c r="D2660" s="2">
        <v>25.541684537</v>
      </c>
      <c r="E2660" s="4">
        <v>537067901</v>
      </c>
      <c r="F2660" s="4">
        <v>721300096</v>
      </c>
    </row>
    <row r="2661">
      <c r="A2661" s="0" t="s">
        <v>240</v>
      </c>
      <c r="B2661" s="3">
        <v>43735</v>
      </c>
      <c r="C2661" s="3">
        <v>43739</v>
      </c>
      <c r="D2661" s="2">
        <v>24.8750536042</v>
      </c>
      <c r="E2661" s="4">
        <v>722539094</v>
      </c>
      <c r="F2661" s="4">
        <v>961783174</v>
      </c>
    </row>
    <row r="2662">
      <c r="A2662" s="0" t="s">
        <v>240</v>
      </c>
      <c r="B2662" s="3">
        <v>43643</v>
      </c>
      <c r="C2662" s="3">
        <v>43647</v>
      </c>
      <c r="D2662" s="2">
        <v>30.439823962</v>
      </c>
      <c r="E2662" s="4">
        <v>961783175</v>
      </c>
      <c r="F2662" s="4">
        <v>1382663515</v>
      </c>
    </row>
    <row r="2663">
      <c r="A2663" s="0" t="s">
        <v>240</v>
      </c>
      <c r="B2663" s="3">
        <v>43552</v>
      </c>
      <c r="C2663" s="3">
        <v>43556</v>
      </c>
      <c r="D2663" s="2">
        <v>7.3836889983</v>
      </c>
      <c r="E2663" s="4">
        <v>1382663513</v>
      </c>
      <c r="F2663" s="4">
        <v>1492894176</v>
      </c>
    </row>
    <row r="2664">
      <c r="A2664" s="0" t="s">
        <v>240</v>
      </c>
      <c r="B2664" s="3">
        <v>43461</v>
      </c>
      <c r="C2664" s="3">
        <v>43466</v>
      </c>
      <c r="D2664" s="2">
        <v>8.1769544475</v>
      </c>
      <c r="E2664" s="4">
        <v>1492894173</v>
      </c>
      <c r="F2664" s="4">
        <v>1625838224</v>
      </c>
    </row>
    <row r="2665">
      <c r="A2665" s="0" t="s">
        <v>240</v>
      </c>
      <c r="B2665" s="3">
        <v>43370</v>
      </c>
      <c r="C2665" s="3">
        <v>43374</v>
      </c>
      <c r="D2665" s="2">
        <v>9.9791257946</v>
      </c>
      <c r="E2665" s="4">
        <v>1625838233</v>
      </c>
      <c r="F2665" s="4">
        <v>1806068034</v>
      </c>
    </row>
    <row r="2666">
      <c r="A2666" s="0" t="s">
        <v>240</v>
      </c>
      <c r="B2666" s="3">
        <v>43279</v>
      </c>
      <c r="C2666" s="3">
        <v>43282</v>
      </c>
      <c r="D2666" s="2">
        <v>12.1070817676</v>
      </c>
      <c r="E2666" s="4">
        <v>1806068032</v>
      </c>
      <c r="F2666" s="4">
        <v>2054850457</v>
      </c>
    </row>
    <row r="2667">
      <c r="A2667" s="0" t="s">
        <v>240</v>
      </c>
      <c r="B2667" s="3">
        <v>43186</v>
      </c>
      <c r="C2667" s="3">
        <v>43191</v>
      </c>
      <c r="D2667" s="2">
        <v>16.0938798344</v>
      </c>
      <c r="E2667" s="4">
        <v>2054850455</v>
      </c>
      <c r="F2667" s="4">
        <v>2448987572</v>
      </c>
    </row>
    <row r="2668">
      <c r="A2668" s="0" t="s">
        <v>240</v>
      </c>
      <c r="B2668" s="3">
        <v>43097</v>
      </c>
      <c r="C2668" s="3">
        <v>43101</v>
      </c>
      <c r="D2668" s="2">
        <v>9.848872189</v>
      </c>
      <c r="E2668" s="4">
        <v>2449508228</v>
      </c>
      <c r="F2668" s="4">
        <v>2717113238</v>
      </c>
    </row>
    <row r="2669">
      <c r="A2669" s="0" t="s">
        <v>240</v>
      </c>
      <c r="B2669" s="3">
        <v>43006</v>
      </c>
      <c r="C2669" s="3">
        <v>43009</v>
      </c>
      <c r="D2669" s="2">
        <v>7.2971088067</v>
      </c>
      <c r="E2669" s="4">
        <v>2717113240</v>
      </c>
      <c r="F2669" s="4">
        <v>2930990830</v>
      </c>
    </row>
    <row r="2670">
      <c r="A2670" s="0" t="s">
        <v>240</v>
      </c>
      <c r="B2670" s="3">
        <v>42915</v>
      </c>
      <c r="C2670" s="3">
        <v>42917</v>
      </c>
      <c r="D2670" s="2">
        <v>6.9836125908</v>
      </c>
      <c r="E2670" s="4">
        <v>2930947316</v>
      </c>
      <c r="F2670" s="4">
        <v>3151001020</v>
      </c>
    </row>
    <row r="2671">
      <c r="A2671" s="0" t="s">
        <v>240</v>
      </c>
      <c r="B2671" s="3">
        <v>42824</v>
      </c>
      <c r="C2671" s="3">
        <v>42826</v>
      </c>
      <c r="D2671" s="2">
        <v>4.0204564281</v>
      </c>
      <c r="E2671" s="4">
        <v>3150975983</v>
      </c>
      <c r="F2671" s="4">
        <v>3282966209</v>
      </c>
    </row>
    <row r="2672">
      <c r="A2672" s="0" t="s">
        <v>240</v>
      </c>
      <c r="B2672" s="3">
        <v>42733</v>
      </c>
      <c r="C2672" s="3">
        <v>42736</v>
      </c>
      <c r="D2672" s="2">
        <v>20.8626700897</v>
      </c>
      <c r="E2672" s="4">
        <v>3282924281</v>
      </c>
      <c r="F2672" s="4">
        <v>4148388990</v>
      </c>
    </row>
    <row r="2673">
      <c r="A2673" s="0" t="s">
        <v>240</v>
      </c>
      <c r="B2673" s="3">
        <v>42642</v>
      </c>
      <c r="C2673" s="3">
        <v>42644</v>
      </c>
      <c r="D2673" s="2">
        <v>6.6979109495</v>
      </c>
      <c r="E2673" s="4">
        <v>4146888992</v>
      </c>
      <c r="F2673" s="4">
        <v>4444583218</v>
      </c>
    </row>
    <row r="2674">
      <c r="A2674" s="0" t="s">
        <v>240</v>
      </c>
      <c r="B2674" s="3">
        <v>42550</v>
      </c>
      <c r="C2674" s="3">
        <v>42552</v>
      </c>
      <c r="D2674" s="2">
        <v>1.1432736409</v>
      </c>
      <c r="E2674" s="4">
        <v>4438459189</v>
      </c>
      <c r="F2674" s="4">
        <v>4489789772</v>
      </c>
    </row>
    <row r="2675">
      <c r="A2675" s="0" t="s">
        <v>240</v>
      </c>
      <c r="B2675" s="3">
        <v>42459</v>
      </c>
      <c r="C2675" s="3">
        <v>42461</v>
      </c>
      <c r="D2675" s="2">
        <v>0.078694117</v>
      </c>
      <c r="E2675" s="4">
        <v>4273491554</v>
      </c>
      <c r="F2675" s="4">
        <v>4276857189</v>
      </c>
    </row>
    <row r="2676">
      <c r="A2676" s="0" t="s">
        <v>240</v>
      </c>
      <c r="B2676" s="3">
        <v>42367</v>
      </c>
      <c r="C2676" s="3">
        <v>42370</v>
      </c>
      <c r="D2676" s="2">
        <v>0.075022156</v>
      </c>
      <c r="E2676" s="4">
        <v>3885336973</v>
      </c>
      <c r="F2676" s="4">
        <v>3888254025</v>
      </c>
    </row>
    <row r="2677">
      <c r="A2677" s="0" t="s">
        <v>240</v>
      </c>
      <c r="B2677" s="3">
        <v>42276</v>
      </c>
      <c r="C2677" s="3">
        <v>42278</v>
      </c>
      <c r="D2677" s="2">
        <v>0.1253904132</v>
      </c>
      <c r="E2677" s="4">
        <v>3255462667</v>
      </c>
      <c r="F2677" s="4">
        <v>3259549830</v>
      </c>
    </row>
    <row r="2678">
      <c r="A2678" s="0" t="s">
        <v>240</v>
      </c>
      <c r="B2678" s="3">
        <v>42146</v>
      </c>
      <c r="C2678" s="3">
        <v>42186</v>
      </c>
      <c r="D2678" s="2">
        <v>3.906340347</v>
      </c>
      <c r="E2678" s="4">
        <v>2349828982</v>
      </c>
      <c r="F2678" s="4">
        <v>2445352784</v>
      </c>
    </row>
    <row r="2679">
      <c r="A2679" s="0" t="s">
        <v>240</v>
      </c>
      <c r="B2679" s="3">
        <v>42055</v>
      </c>
      <c r="C2679" s="3">
        <v>42095</v>
      </c>
      <c r="D2679" s="2">
        <v>1.6472635913</v>
      </c>
      <c r="E2679" s="4">
        <v>1958810784</v>
      </c>
      <c r="F2679" s="4">
        <v>1991617982</v>
      </c>
    </row>
    <row r="2680">
      <c r="A2680" s="0" t="s">
        <v>240</v>
      </c>
      <c r="B2680" s="3">
        <v>41964</v>
      </c>
      <c r="C2680" s="3">
        <v>42005</v>
      </c>
      <c r="D2680" s="2">
        <v>0.0299506352</v>
      </c>
      <c r="E2680" s="4">
        <v>1749649812</v>
      </c>
      <c r="F2680" s="4">
        <v>1750174000</v>
      </c>
    </row>
    <row r="2681">
      <c r="A2681" s="0" t="s">
        <v>240</v>
      </c>
      <c r="B2681" s="3">
        <v>41873</v>
      </c>
      <c r="C2681" s="3">
        <v>41913</v>
      </c>
      <c r="D2681" s="2">
        <v>0</v>
      </c>
      <c r="E2681" s="4">
        <v>26014000</v>
      </c>
      <c r="F2681" s="4">
        <v>26014000</v>
      </c>
    </row>
    <row r="2682">
      <c r="A2682" s="0" t="s">
        <v>266</v>
      </c>
      <c r="B2682" s="3">
        <v>45377</v>
      </c>
      <c r="C2682" s="3">
        <v>45383</v>
      </c>
      <c r="D2682" s="2">
        <v>4.6511640916</v>
      </c>
      <c r="E2682" s="4">
        <v>48426992</v>
      </c>
      <c r="F2682" s="4">
        <v>50789285</v>
      </c>
    </row>
    <row r="2683">
      <c r="A2683" s="0" t="s">
        <v>266</v>
      </c>
      <c r="B2683" s="3">
        <v>45288</v>
      </c>
      <c r="C2683" s="3">
        <v>45292</v>
      </c>
      <c r="D2683" s="2">
        <v>4.44531979</v>
      </c>
      <c r="E2683" s="4">
        <v>50977044</v>
      </c>
      <c r="F2683" s="4">
        <v>53348558</v>
      </c>
    </row>
    <row r="2684">
      <c r="A2684" s="0" t="s">
        <v>266</v>
      </c>
      <c r="B2684" s="3">
        <v>45197</v>
      </c>
      <c r="C2684" s="3">
        <v>45200</v>
      </c>
      <c r="D2684" s="2">
        <v>4.2198479592</v>
      </c>
      <c r="E2684" s="4">
        <v>54301540</v>
      </c>
      <c r="F2684" s="4">
        <v>56693938</v>
      </c>
    </row>
    <row r="2685">
      <c r="A2685" s="0" t="s">
        <v>266</v>
      </c>
      <c r="B2685" s="3">
        <v>45106</v>
      </c>
      <c r="C2685" s="3">
        <v>45108</v>
      </c>
      <c r="D2685" s="2">
        <v>4.0248937636</v>
      </c>
      <c r="E2685" s="4">
        <v>56891276</v>
      </c>
      <c r="F2685" s="4">
        <v>59277117</v>
      </c>
    </row>
    <row r="2686">
      <c r="A2686" s="0" t="s">
        <v>266</v>
      </c>
      <c r="B2686" s="3">
        <v>45015</v>
      </c>
      <c r="C2686" s="3">
        <v>45017</v>
      </c>
      <c r="D2686" s="2">
        <v>3.6821710657</v>
      </c>
      <c r="E2686" s="4">
        <v>62790761</v>
      </c>
      <c r="F2686" s="4">
        <v>65191213</v>
      </c>
    </row>
    <row r="2687">
      <c r="A2687" s="0" t="s">
        <v>266</v>
      </c>
      <c r="B2687" s="3">
        <v>44924</v>
      </c>
      <c r="C2687" s="3">
        <v>44927</v>
      </c>
      <c r="D2687" s="2">
        <v>3.6347566696</v>
      </c>
      <c r="E2687" s="4">
        <v>65191223</v>
      </c>
      <c r="F2687" s="4">
        <v>67650141</v>
      </c>
    </row>
    <row r="2688">
      <c r="A2688" s="0" t="s">
        <v>266</v>
      </c>
      <c r="B2688" s="3">
        <v>44833</v>
      </c>
      <c r="C2688" s="3">
        <v>44835</v>
      </c>
      <c r="D2688" s="2">
        <v>5.49821927</v>
      </c>
      <c r="E2688" s="4">
        <v>67650144</v>
      </c>
      <c r="F2688" s="4">
        <v>71586105</v>
      </c>
    </row>
    <row r="2689">
      <c r="A2689" s="0" t="s">
        <v>266</v>
      </c>
      <c r="B2689" s="3">
        <v>44741</v>
      </c>
      <c r="C2689" s="3">
        <v>44743</v>
      </c>
      <c r="D2689" s="2">
        <v>6.592307481</v>
      </c>
      <c r="E2689" s="4">
        <v>71586105</v>
      </c>
      <c r="F2689" s="4">
        <v>76638340</v>
      </c>
    </row>
    <row r="2690">
      <c r="A2690" s="0" t="s">
        <v>266</v>
      </c>
      <c r="B2690" s="3">
        <v>44650</v>
      </c>
      <c r="C2690" s="3">
        <v>44652</v>
      </c>
      <c r="D2690" s="2">
        <v>4.9740368045</v>
      </c>
      <c r="E2690" s="4">
        <v>76638331</v>
      </c>
      <c r="F2690" s="4">
        <v>80649886</v>
      </c>
    </row>
    <row r="2691">
      <c r="A2691" s="0" t="s">
        <v>266</v>
      </c>
      <c r="B2691" s="3">
        <v>44559</v>
      </c>
      <c r="C2691" s="3">
        <v>44562</v>
      </c>
      <c r="D2691" s="2">
        <v>4.7075536565</v>
      </c>
      <c r="E2691" s="4">
        <v>80649891</v>
      </c>
      <c r="F2691" s="4">
        <v>84634086</v>
      </c>
    </row>
    <row r="2692">
      <c r="A2692" s="0" t="s">
        <v>266</v>
      </c>
      <c r="B2692" s="3">
        <v>44468</v>
      </c>
      <c r="C2692" s="3">
        <v>44470</v>
      </c>
      <c r="D2692" s="2">
        <v>10.1961850608</v>
      </c>
      <c r="E2692" s="4">
        <v>84634085</v>
      </c>
      <c r="F2692" s="4">
        <v>94243307</v>
      </c>
    </row>
    <row r="2693">
      <c r="A2693" s="0" t="s">
        <v>266</v>
      </c>
      <c r="B2693" s="3">
        <v>44376</v>
      </c>
      <c r="C2693" s="3">
        <v>44378</v>
      </c>
      <c r="D2693" s="2">
        <v>7.9652066917</v>
      </c>
      <c r="E2693" s="4">
        <v>94243309</v>
      </c>
      <c r="F2693" s="4">
        <v>102399653</v>
      </c>
    </row>
    <row r="2694">
      <c r="A2694" s="0" t="s">
        <v>266</v>
      </c>
      <c r="B2694" s="3">
        <v>44285</v>
      </c>
      <c r="C2694" s="3">
        <v>44287</v>
      </c>
      <c r="D2694" s="2">
        <v>11.7514424773</v>
      </c>
      <c r="E2694" s="4">
        <v>102399647</v>
      </c>
      <c r="F2694" s="4">
        <v>116035491</v>
      </c>
    </row>
    <row r="2695">
      <c r="A2695" s="0" t="s">
        <v>266</v>
      </c>
      <c r="B2695" s="3">
        <v>44194</v>
      </c>
      <c r="C2695" s="3">
        <v>44197</v>
      </c>
      <c r="D2695" s="2">
        <v>17.2482502315</v>
      </c>
      <c r="E2695" s="4">
        <v>116035494</v>
      </c>
      <c r="F2695" s="4">
        <v>140221197</v>
      </c>
    </row>
    <row r="2696">
      <c r="A2696" s="0" t="s">
        <v>266</v>
      </c>
      <c r="B2696" s="3">
        <v>44103</v>
      </c>
      <c r="C2696" s="3">
        <v>44105</v>
      </c>
      <c r="D2696" s="2">
        <v>10.5248959693</v>
      </c>
      <c r="E2696" s="4">
        <v>140221201</v>
      </c>
      <c r="F2696" s="4">
        <v>156715326</v>
      </c>
    </row>
    <row r="2697">
      <c r="A2697" s="0" t="s">
        <v>266</v>
      </c>
      <c r="B2697" s="3">
        <v>44011</v>
      </c>
      <c r="C2697" s="3">
        <v>44013</v>
      </c>
      <c r="D2697" s="2">
        <v>5.7805440177</v>
      </c>
      <c r="E2697" s="4">
        <v>156715321</v>
      </c>
      <c r="F2697" s="4">
        <v>166330106</v>
      </c>
    </row>
    <row r="2698">
      <c r="A2698" s="0" t="s">
        <v>266</v>
      </c>
      <c r="B2698" s="3">
        <v>43920</v>
      </c>
      <c r="C2698" s="3">
        <v>43922</v>
      </c>
      <c r="D2698" s="2">
        <v>9.8796339677</v>
      </c>
      <c r="E2698" s="4">
        <v>166330111</v>
      </c>
      <c r="F2698" s="4">
        <v>184564398</v>
      </c>
    </row>
    <row r="2699">
      <c r="A2699" s="0" t="s">
        <v>266</v>
      </c>
      <c r="B2699" s="3">
        <v>43826</v>
      </c>
      <c r="C2699" s="3">
        <v>43831</v>
      </c>
      <c r="D2699" s="2">
        <v>18.2924503557</v>
      </c>
      <c r="E2699" s="4">
        <v>184564395</v>
      </c>
      <c r="F2699" s="4">
        <v>225884139</v>
      </c>
    </row>
    <row r="2700">
      <c r="A2700" s="0" t="s">
        <v>266</v>
      </c>
      <c r="B2700" s="3">
        <v>43735</v>
      </c>
      <c r="C2700" s="3">
        <v>43739</v>
      </c>
      <c r="D2700" s="2">
        <v>16.0320551145</v>
      </c>
      <c r="E2700" s="4">
        <v>225884135</v>
      </c>
      <c r="F2700" s="4">
        <v>269012342</v>
      </c>
    </row>
    <row r="2701">
      <c r="A2701" s="0" t="s">
        <v>266</v>
      </c>
      <c r="B2701" s="3">
        <v>43643</v>
      </c>
      <c r="C2701" s="3">
        <v>43647</v>
      </c>
      <c r="D2701" s="2">
        <v>13.8823665483</v>
      </c>
      <c r="E2701" s="4">
        <v>269012343</v>
      </c>
      <c r="F2701" s="4">
        <v>312377770</v>
      </c>
    </row>
    <row r="2702">
      <c r="A2702" s="0" t="s">
        <v>266</v>
      </c>
      <c r="B2702" s="3">
        <v>43552</v>
      </c>
      <c r="C2702" s="3">
        <v>43556</v>
      </c>
      <c r="D2702" s="2">
        <v>6.3141982542</v>
      </c>
      <c r="E2702" s="4">
        <v>312377767</v>
      </c>
      <c r="F2702" s="4">
        <v>333431279</v>
      </c>
    </row>
    <row r="2703">
      <c r="A2703" s="0" t="s">
        <v>266</v>
      </c>
      <c r="B2703" s="3">
        <v>43461</v>
      </c>
      <c r="C2703" s="3">
        <v>43466</v>
      </c>
      <c r="D2703" s="2">
        <v>8.9115804719</v>
      </c>
      <c r="E2703" s="4">
        <v>333431282</v>
      </c>
      <c r="F2703" s="4">
        <v>366052330</v>
      </c>
    </row>
    <row r="2704">
      <c r="A2704" s="0" t="s">
        <v>266</v>
      </c>
      <c r="B2704" s="3">
        <v>43370</v>
      </c>
      <c r="C2704" s="3">
        <v>43374</v>
      </c>
      <c r="D2704" s="2">
        <v>4.9873862337</v>
      </c>
      <c r="E2704" s="4">
        <v>366052336</v>
      </c>
      <c r="F2704" s="4">
        <v>385267094</v>
      </c>
    </row>
    <row r="2705">
      <c r="A2705" s="0" t="s">
        <v>266</v>
      </c>
      <c r="B2705" s="3">
        <v>43279</v>
      </c>
      <c r="C2705" s="3">
        <v>43282</v>
      </c>
      <c r="D2705" s="2">
        <v>4.9826466246</v>
      </c>
      <c r="E2705" s="4">
        <v>385267086</v>
      </c>
      <c r="F2705" s="4">
        <v>405470235</v>
      </c>
    </row>
    <row r="2706">
      <c r="A2706" s="0" t="s">
        <v>266</v>
      </c>
      <c r="B2706" s="3">
        <v>43186</v>
      </c>
      <c r="C2706" s="3">
        <v>43191</v>
      </c>
      <c r="D2706" s="2">
        <v>7.7455984349</v>
      </c>
      <c r="E2706" s="4">
        <v>405470242</v>
      </c>
      <c r="F2706" s="4">
        <v>439513167</v>
      </c>
    </row>
    <row r="2707">
      <c r="A2707" s="0" t="s">
        <v>266</v>
      </c>
      <c r="B2707" s="3">
        <v>43097</v>
      </c>
      <c r="C2707" s="3">
        <v>43101</v>
      </c>
      <c r="D2707" s="2">
        <v>5.260035358</v>
      </c>
      <c r="E2707" s="4">
        <v>439513159</v>
      </c>
      <c r="F2707" s="4">
        <v>463915266</v>
      </c>
    </row>
    <row r="2708">
      <c r="A2708" s="0" t="s">
        <v>266</v>
      </c>
      <c r="B2708" s="3">
        <v>43006</v>
      </c>
      <c r="C2708" s="3">
        <v>43009</v>
      </c>
      <c r="D2708" s="2">
        <v>7.1049954694</v>
      </c>
      <c r="E2708" s="4">
        <v>463915268</v>
      </c>
      <c r="F2708" s="4">
        <v>499397433</v>
      </c>
    </row>
    <row r="2709">
      <c r="A2709" s="0" t="s">
        <v>266</v>
      </c>
      <c r="B2709" s="3">
        <v>42915</v>
      </c>
      <c r="C2709" s="3">
        <v>42917</v>
      </c>
      <c r="D2709" s="2">
        <v>4.5854356203</v>
      </c>
      <c r="E2709" s="4">
        <v>499397436</v>
      </c>
      <c r="F2709" s="4">
        <v>523397491</v>
      </c>
    </row>
    <row r="2710">
      <c r="A2710" s="0" t="s">
        <v>266</v>
      </c>
      <c r="B2710" s="3">
        <v>42824</v>
      </c>
      <c r="C2710" s="3">
        <v>42826</v>
      </c>
      <c r="D2710" s="2">
        <v>3.5181830884</v>
      </c>
      <c r="E2710" s="4">
        <v>523397505</v>
      </c>
      <c r="F2710" s="4">
        <v>542483052</v>
      </c>
    </row>
    <row r="2711">
      <c r="A2711" s="0" t="s">
        <v>266</v>
      </c>
      <c r="B2711" s="3">
        <v>42733</v>
      </c>
      <c r="C2711" s="3">
        <v>42736</v>
      </c>
      <c r="D2711" s="2">
        <v>8.0648914011</v>
      </c>
      <c r="E2711" s="4">
        <v>542483038</v>
      </c>
      <c r="F2711" s="4">
        <v>590071678</v>
      </c>
    </row>
    <row r="2712">
      <c r="A2712" s="0" t="s">
        <v>266</v>
      </c>
      <c r="B2712" s="3">
        <v>42642</v>
      </c>
      <c r="C2712" s="3">
        <v>42644</v>
      </c>
      <c r="D2712" s="2">
        <v>13.5989397016</v>
      </c>
      <c r="E2712" s="4">
        <v>589138080</v>
      </c>
      <c r="F2712" s="4">
        <v>681864410</v>
      </c>
    </row>
    <row r="2713">
      <c r="A2713" s="0" t="s">
        <v>266</v>
      </c>
      <c r="B2713" s="3">
        <v>42550</v>
      </c>
      <c r="C2713" s="3">
        <v>42552</v>
      </c>
      <c r="D2713" s="2">
        <v>1.9571589371</v>
      </c>
      <c r="E2713" s="4">
        <v>681864395</v>
      </c>
      <c r="F2713" s="4">
        <v>695475965</v>
      </c>
    </row>
    <row r="2714">
      <c r="A2714" s="0" t="s">
        <v>266</v>
      </c>
      <c r="B2714" s="3">
        <v>42459</v>
      </c>
      <c r="C2714" s="3">
        <v>42461</v>
      </c>
      <c r="D2714" s="2">
        <v>1.3746773981</v>
      </c>
      <c r="E2714" s="4">
        <v>687587997</v>
      </c>
      <c r="F2714" s="4">
        <v>697171861</v>
      </c>
    </row>
    <row r="2715">
      <c r="A2715" s="0" t="s">
        <v>266</v>
      </c>
      <c r="B2715" s="3">
        <v>42367</v>
      </c>
      <c r="C2715" s="3">
        <v>42370</v>
      </c>
      <c r="D2715" s="2">
        <v>1.3300399626</v>
      </c>
      <c r="E2715" s="4">
        <v>618689317</v>
      </c>
      <c r="F2715" s="4">
        <v>627029054</v>
      </c>
    </row>
    <row r="2716">
      <c r="A2716" s="0" t="s">
        <v>266</v>
      </c>
      <c r="B2716" s="3">
        <v>42276</v>
      </c>
      <c r="C2716" s="3">
        <v>42278</v>
      </c>
      <c r="D2716" s="2">
        <v>1.1980419044</v>
      </c>
      <c r="E2716" s="4">
        <v>570958771</v>
      </c>
      <c r="F2716" s="4">
        <v>577882040</v>
      </c>
    </row>
    <row r="2717">
      <c r="A2717" s="0" t="s">
        <v>266</v>
      </c>
      <c r="B2717" s="3">
        <v>42146</v>
      </c>
      <c r="C2717" s="3">
        <v>42186</v>
      </c>
      <c r="D2717" s="2">
        <v>2.7042987909</v>
      </c>
      <c r="E2717" s="4">
        <v>433842057</v>
      </c>
      <c r="F2717" s="4">
        <v>445900540</v>
      </c>
    </row>
    <row r="2718">
      <c r="A2718" s="0" t="s">
        <v>266</v>
      </c>
      <c r="B2718" s="3">
        <v>42055</v>
      </c>
      <c r="C2718" s="3">
        <v>42095</v>
      </c>
      <c r="D2718" s="2">
        <v>2.1291375996</v>
      </c>
      <c r="E2718" s="4">
        <v>365490540</v>
      </c>
      <c r="F2718" s="4">
        <v>373441626</v>
      </c>
    </row>
    <row r="2719">
      <c r="A2719" s="0" t="s">
        <v>266</v>
      </c>
      <c r="B2719" s="3">
        <v>41964</v>
      </c>
      <c r="C2719" s="3">
        <v>42005</v>
      </c>
      <c r="D2719" s="2">
        <v>0.6762611586</v>
      </c>
      <c r="E2719" s="4">
        <v>344966548</v>
      </c>
      <c r="F2719" s="4">
        <v>347315307</v>
      </c>
    </row>
    <row r="2720">
      <c r="A2720" s="0" t="s">
        <v>266</v>
      </c>
      <c r="B2720" s="3">
        <v>41873</v>
      </c>
      <c r="C2720" s="3">
        <v>41913</v>
      </c>
      <c r="D2720" s="2">
        <v>0.1166627761</v>
      </c>
      <c r="E2720" s="4">
        <v>84108074</v>
      </c>
      <c r="F2720" s="4">
        <v>84206311</v>
      </c>
    </row>
    <row r="2721">
      <c r="A2721" s="0" t="s">
        <v>208</v>
      </c>
      <c r="B2721" s="3">
        <v>45377</v>
      </c>
      <c r="C2721" s="3">
        <v>45383</v>
      </c>
      <c r="D2721" s="2">
        <v>2.1879685118</v>
      </c>
      <c r="E2721" s="4">
        <v>343833149</v>
      </c>
      <c r="F2721" s="4">
        <v>351524392</v>
      </c>
    </row>
    <row r="2722">
      <c r="A2722" s="0" t="s">
        <v>208</v>
      </c>
      <c r="B2722" s="3">
        <v>45288</v>
      </c>
      <c r="C2722" s="3">
        <v>45292</v>
      </c>
      <c r="D2722" s="2">
        <v>2.2581840082</v>
      </c>
      <c r="E2722" s="4">
        <v>354361477</v>
      </c>
      <c r="F2722" s="4">
        <v>362548489</v>
      </c>
    </row>
    <row r="2723">
      <c r="A2723" s="0" t="s">
        <v>208</v>
      </c>
      <c r="B2723" s="3">
        <v>45197</v>
      </c>
      <c r="C2723" s="3">
        <v>45200</v>
      </c>
      <c r="D2723" s="2">
        <v>2.0749370958</v>
      </c>
      <c r="E2723" s="4">
        <v>396746713</v>
      </c>
      <c r="F2723" s="4">
        <v>405153391</v>
      </c>
    </row>
    <row r="2724">
      <c r="A2724" s="0" t="s">
        <v>208</v>
      </c>
      <c r="B2724" s="3">
        <v>45106</v>
      </c>
      <c r="C2724" s="3">
        <v>45108</v>
      </c>
      <c r="D2724" s="2">
        <v>2.0433821622</v>
      </c>
      <c r="E2724" s="4">
        <v>411727809</v>
      </c>
      <c r="F2724" s="4">
        <v>420316481</v>
      </c>
    </row>
    <row r="2725">
      <c r="A2725" s="0" t="s">
        <v>208</v>
      </c>
      <c r="B2725" s="3">
        <v>45015</v>
      </c>
      <c r="C2725" s="3">
        <v>45017</v>
      </c>
      <c r="D2725" s="2">
        <v>1.9536793777</v>
      </c>
      <c r="E2725" s="4">
        <v>438108526</v>
      </c>
      <c r="F2725" s="4">
        <v>446838314</v>
      </c>
    </row>
    <row r="2726">
      <c r="A2726" s="0" t="s">
        <v>208</v>
      </c>
      <c r="B2726" s="3">
        <v>44924</v>
      </c>
      <c r="C2726" s="3">
        <v>44927</v>
      </c>
      <c r="D2726" s="2">
        <v>1.9913689681</v>
      </c>
      <c r="E2726" s="4">
        <v>447813502</v>
      </c>
      <c r="F2726" s="4">
        <v>456912312</v>
      </c>
    </row>
    <row r="2727">
      <c r="A2727" s="0" t="s">
        <v>208</v>
      </c>
      <c r="B2727" s="3">
        <v>44833</v>
      </c>
      <c r="C2727" s="3">
        <v>44835</v>
      </c>
      <c r="D2727" s="2">
        <v>1.867652709</v>
      </c>
      <c r="E2727" s="4">
        <v>475464444</v>
      </c>
      <c r="F2727" s="4">
        <v>484513473</v>
      </c>
    </row>
    <row r="2728">
      <c r="A2728" s="0" t="s">
        <v>208</v>
      </c>
      <c r="B2728" s="3">
        <v>44741</v>
      </c>
      <c r="C2728" s="3">
        <v>44743</v>
      </c>
      <c r="D2728" s="2">
        <v>3.8052145065</v>
      </c>
      <c r="E2728" s="4">
        <v>489368123</v>
      </c>
      <c r="F2728" s="4">
        <v>508726248</v>
      </c>
    </row>
    <row r="2729">
      <c r="A2729" s="0" t="s">
        <v>208</v>
      </c>
      <c r="B2729" s="3">
        <v>44650</v>
      </c>
      <c r="C2729" s="3">
        <v>44652</v>
      </c>
      <c r="D2729" s="2">
        <v>5.7372891879</v>
      </c>
      <c r="E2729" s="4">
        <v>511927843</v>
      </c>
      <c r="F2729" s="4">
        <v>543086273</v>
      </c>
    </row>
    <row r="2730">
      <c r="A2730" s="0" t="s">
        <v>208</v>
      </c>
      <c r="B2730" s="3">
        <v>44559</v>
      </c>
      <c r="C2730" s="3">
        <v>44562</v>
      </c>
      <c r="D2730" s="2">
        <v>7.0649025335</v>
      </c>
      <c r="E2730" s="4">
        <v>543086277</v>
      </c>
      <c r="F2730" s="4">
        <v>584371558</v>
      </c>
    </row>
    <row r="2731">
      <c r="A2731" s="0" t="s">
        <v>208</v>
      </c>
      <c r="B2731" s="3">
        <v>44468</v>
      </c>
      <c r="C2731" s="3">
        <v>44470</v>
      </c>
      <c r="D2731" s="2">
        <v>7.6287660878</v>
      </c>
      <c r="E2731" s="4">
        <v>584371553</v>
      </c>
      <c r="F2731" s="4">
        <v>632633698</v>
      </c>
    </row>
    <row r="2732">
      <c r="A2732" s="0" t="s">
        <v>208</v>
      </c>
      <c r="B2732" s="3">
        <v>44376</v>
      </c>
      <c r="C2732" s="3">
        <v>44378</v>
      </c>
      <c r="D2732" s="2">
        <v>7.6920260249</v>
      </c>
      <c r="E2732" s="4">
        <v>633080445</v>
      </c>
      <c r="F2732" s="4">
        <v>685835056</v>
      </c>
    </row>
    <row r="2733">
      <c r="A2733" s="0" t="s">
        <v>208</v>
      </c>
      <c r="B2733" s="3">
        <v>44285</v>
      </c>
      <c r="C2733" s="3">
        <v>44287</v>
      </c>
      <c r="D2733" s="2">
        <v>13.1624993263</v>
      </c>
      <c r="E2733" s="4">
        <v>685835055</v>
      </c>
      <c r="F2733" s="4">
        <v>789791334</v>
      </c>
    </row>
    <row r="2734">
      <c r="A2734" s="0" t="s">
        <v>208</v>
      </c>
      <c r="B2734" s="3">
        <v>44194</v>
      </c>
      <c r="C2734" s="3">
        <v>44197</v>
      </c>
      <c r="D2734" s="2">
        <v>15.3852298432</v>
      </c>
      <c r="E2734" s="4">
        <v>789791337</v>
      </c>
      <c r="F2734" s="4">
        <v>933396540</v>
      </c>
    </row>
    <row r="2735">
      <c r="A2735" s="0" t="s">
        <v>208</v>
      </c>
      <c r="B2735" s="3">
        <v>44103</v>
      </c>
      <c r="C2735" s="3">
        <v>44105</v>
      </c>
      <c r="D2735" s="2">
        <v>10.5200889302</v>
      </c>
      <c r="E2735" s="4">
        <v>933396537</v>
      </c>
      <c r="F2735" s="4">
        <v>1043135298</v>
      </c>
    </row>
    <row r="2736">
      <c r="A2736" s="0" t="s">
        <v>208</v>
      </c>
      <c r="B2736" s="3">
        <v>44011</v>
      </c>
      <c r="C2736" s="3">
        <v>44013</v>
      </c>
      <c r="D2736" s="2">
        <v>15.2015160666</v>
      </c>
      <c r="E2736" s="4">
        <v>1043135302</v>
      </c>
      <c r="F2736" s="4">
        <v>1230134377</v>
      </c>
    </row>
    <row r="2737">
      <c r="A2737" s="0" t="s">
        <v>208</v>
      </c>
      <c r="B2737" s="3">
        <v>43920</v>
      </c>
      <c r="C2737" s="3">
        <v>43922</v>
      </c>
      <c r="D2737" s="2">
        <v>12.3686525199</v>
      </c>
      <c r="E2737" s="4">
        <v>1230134373</v>
      </c>
      <c r="F2737" s="4">
        <v>1403760650</v>
      </c>
    </row>
    <row r="2738">
      <c r="A2738" s="0" t="s">
        <v>208</v>
      </c>
      <c r="B2738" s="3">
        <v>43826</v>
      </c>
      <c r="C2738" s="3">
        <v>43831</v>
      </c>
      <c r="D2738" s="2">
        <v>18.8769703262</v>
      </c>
      <c r="E2738" s="4">
        <v>1403760652</v>
      </c>
      <c r="F2738" s="4">
        <v>1730409549</v>
      </c>
    </row>
    <row r="2739">
      <c r="A2739" s="0" t="s">
        <v>208</v>
      </c>
      <c r="B2739" s="3">
        <v>43735</v>
      </c>
      <c r="C2739" s="3">
        <v>43739</v>
      </c>
      <c r="D2739" s="2">
        <v>22.4608710473</v>
      </c>
      <c r="E2739" s="4">
        <v>1730409550</v>
      </c>
      <c r="F2739" s="4">
        <v>2231659774</v>
      </c>
    </row>
    <row r="2740">
      <c r="A2740" s="0" t="s">
        <v>208</v>
      </c>
      <c r="B2740" s="3">
        <v>43643</v>
      </c>
      <c r="C2740" s="3">
        <v>43647</v>
      </c>
      <c r="D2740" s="2">
        <v>16.7740407713</v>
      </c>
      <c r="E2740" s="4">
        <v>2231659773</v>
      </c>
      <c r="F2740" s="4">
        <v>2681446743</v>
      </c>
    </row>
    <row r="2741">
      <c r="A2741" s="0" t="s">
        <v>208</v>
      </c>
      <c r="B2741" s="3">
        <v>43552</v>
      </c>
      <c r="C2741" s="3">
        <v>43556</v>
      </c>
      <c r="D2741" s="2">
        <v>4.5632448413</v>
      </c>
      <c r="E2741" s="4">
        <v>2681446745</v>
      </c>
      <c r="F2741" s="4">
        <v>2809658334</v>
      </c>
    </row>
    <row r="2742">
      <c r="A2742" s="0" t="s">
        <v>208</v>
      </c>
      <c r="B2742" s="3">
        <v>43461</v>
      </c>
      <c r="C2742" s="3">
        <v>43466</v>
      </c>
      <c r="D2742" s="2">
        <v>4.4030034839</v>
      </c>
      <c r="E2742" s="4">
        <v>2809658336</v>
      </c>
      <c r="F2742" s="4">
        <v>2939065492</v>
      </c>
    </row>
    <row r="2743">
      <c r="A2743" s="0" t="s">
        <v>208</v>
      </c>
      <c r="B2743" s="3">
        <v>43370</v>
      </c>
      <c r="C2743" s="3">
        <v>43374</v>
      </c>
      <c r="D2743" s="2">
        <v>3.9267753982</v>
      </c>
      <c r="E2743" s="4">
        <v>2939065482</v>
      </c>
      <c r="F2743" s="4">
        <v>3059193125</v>
      </c>
    </row>
    <row r="2744">
      <c r="A2744" s="0" t="s">
        <v>208</v>
      </c>
      <c r="B2744" s="3">
        <v>43279</v>
      </c>
      <c r="C2744" s="3">
        <v>43282</v>
      </c>
      <c r="D2744" s="2">
        <v>3.0846378069</v>
      </c>
      <c r="E2744" s="4">
        <v>3059193123</v>
      </c>
      <c r="F2744" s="4">
        <v>3156561616</v>
      </c>
    </row>
    <row r="2745">
      <c r="A2745" s="0" t="s">
        <v>208</v>
      </c>
      <c r="B2745" s="3">
        <v>43186</v>
      </c>
      <c r="C2745" s="3">
        <v>43191</v>
      </c>
      <c r="D2745" s="2">
        <v>4.3034038243</v>
      </c>
      <c r="E2745" s="4">
        <v>3156561628</v>
      </c>
      <c r="F2745" s="4">
        <v>3298509826</v>
      </c>
    </row>
    <row r="2746">
      <c r="A2746" s="0" t="s">
        <v>208</v>
      </c>
      <c r="B2746" s="3">
        <v>43097</v>
      </c>
      <c r="C2746" s="3">
        <v>43101</v>
      </c>
      <c r="D2746" s="2">
        <v>3.7822775035</v>
      </c>
      <c r="E2746" s="4">
        <v>3301425453</v>
      </c>
      <c r="F2746" s="4">
        <v>3431203075</v>
      </c>
    </row>
    <row r="2747">
      <c r="A2747" s="0" t="s">
        <v>208</v>
      </c>
      <c r="B2747" s="3">
        <v>43006</v>
      </c>
      <c r="C2747" s="3">
        <v>43009</v>
      </c>
      <c r="D2747" s="2">
        <v>4.180214369</v>
      </c>
      <c r="E2747" s="4">
        <v>3431203086</v>
      </c>
      <c r="F2747" s="4">
        <v>3580892050</v>
      </c>
    </row>
    <row r="2748">
      <c r="A2748" s="0" t="s">
        <v>208</v>
      </c>
      <c r="B2748" s="3">
        <v>42915</v>
      </c>
      <c r="C2748" s="3">
        <v>42917</v>
      </c>
      <c r="D2748" s="2">
        <v>3.3401273865</v>
      </c>
      <c r="E2748" s="4">
        <v>3580572912</v>
      </c>
      <c r="F2748" s="4">
        <v>3704301294</v>
      </c>
    </row>
    <row r="2749">
      <c r="A2749" s="0" t="s">
        <v>208</v>
      </c>
      <c r="B2749" s="3">
        <v>42824</v>
      </c>
      <c r="C2749" s="3">
        <v>42826</v>
      </c>
      <c r="D2749" s="2">
        <v>4.5743901081</v>
      </c>
      <c r="E2749" s="4">
        <v>3698341471</v>
      </c>
      <c r="F2749" s="4">
        <v>3875627806</v>
      </c>
    </row>
    <row r="2750">
      <c r="A2750" s="0" t="s">
        <v>208</v>
      </c>
      <c r="B2750" s="3">
        <v>42733</v>
      </c>
      <c r="C2750" s="3">
        <v>42736</v>
      </c>
      <c r="D2750" s="2">
        <v>3.7980235215</v>
      </c>
      <c r="E2750" s="4">
        <v>3855670790</v>
      </c>
      <c r="F2750" s="4">
        <v>4007891450</v>
      </c>
    </row>
    <row r="2751">
      <c r="A2751" s="0" t="s">
        <v>208</v>
      </c>
      <c r="B2751" s="3">
        <v>42642</v>
      </c>
      <c r="C2751" s="3">
        <v>42644</v>
      </c>
      <c r="D2751" s="2">
        <v>3.5821626209</v>
      </c>
      <c r="E2751" s="4">
        <v>3733079548</v>
      </c>
      <c r="F2751" s="4">
        <v>3871772744</v>
      </c>
    </row>
    <row r="2752">
      <c r="A2752" s="0" t="s">
        <v>208</v>
      </c>
      <c r="B2752" s="3">
        <v>42550</v>
      </c>
      <c r="C2752" s="3">
        <v>42552</v>
      </c>
      <c r="D2752" s="2">
        <v>1.3194408166</v>
      </c>
      <c r="E2752" s="4">
        <v>3820042389</v>
      </c>
      <c r="F2752" s="4">
        <v>3871119520</v>
      </c>
    </row>
    <row r="2753">
      <c r="A2753" s="0" t="s">
        <v>208</v>
      </c>
      <c r="B2753" s="3">
        <v>42459</v>
      </c>
      <c r="C2753" s="3">
        <v>42461</v>
      </c>
      <c r="D2753" s="2">
        <v>1.149524685</v>
      </c>
      <c r="E2753" s="4">
        <v>3345637336</v>
      </c>
      <c r="F2753" s="4">
        <v>3384543499</v>
      </c>
    </row>
    <row r="2754">
      <c r="A2754" s="0" t="s">
        <v>208</v>
      </c>
      <c r="B2754" s="3">
        <v>42367</v>
      </c>
      <c r="C2754" s="3">
        <v>42370</v>
      </c>
      <c r="D2754" s="2">
        <v>1.143121183</v>
      </c>
      <c r="E2754" s="4">
        <v>3348169675</v>
      </c>
      <c r="F2754" s="4">
        <v>3386885885</v>
      </c>
    </row>
    <row r="2755">
      <c r="A2755" s="0" t="s">
        <v>208</v>
      </c>
      <c r="B2755" s="3">
        <v>42276</v>
      </c>
      <c r="C2755" s="3">
        <v>42278</v>
      </c>
      <c r="D2755" s="2">
        <v>1.0696099815</v>
      </c>
      <c r="E2755" s="4">
        <v>3541322425</v>
      </c>
      <c r="F2755" s="4">
        <v>3579610294</v>
      </c>
    </row>
    <row r="2756">
      <c r="A2756" s="0" t="s">
        <v>208</v>
      </c>
      <c r="B2756" s="3">
        <v>42146</v>
      </c>
      <c r="C2756" s="3">
        <v>42186</v>
      </c>
      <c r="D2756" s="2">
        <v>11.8904531664</v>
      </c>
      <c r="E2756" s="4">
        <v>3519168631</v>
      </c>
      <c r="F2756" s="4">
        <v>3994083226</v>
      </c>
    </row>
    <row r="2757">
      <c r="A2757" s="0" t="s">
        <v>208</v>
      </c>
      <c r="B2757" s="3">
        <v>42055</v>
      </c>
      <c r="C2757" s="3">
        <v>42095</v>
      </c>
      <c r="D2757" s="2">
        <v>0.6630459304</v>
      </c>
      <c r="E2757" s="4">
        <v>3650365418</v>
      </c>
      <c r="F2757" s="4">
        <v>3674730569</v>
      </c>
    </row>
    <row r="2758">
      <c r="A2758" s="0" t="s">
        <v>208</v>
      </c>
      <c r="B2758" s="3">
        <v>41964</v>
      </c>
      <c r="C2758" s="3">
        <v>42005</v>
      </c>
      <c r="D2758" s="2">
        <v>0.0363185302</v>
      </c>
      <c r="E2758" s="4">
        <v>2223260505</v>
      </c>
      <c r="F2758" s="4">
        <v>2224068254</v>
      </c>
    </row>
    <row r="2759">
      <c r="A2759" s="0" t="s">
        <v>260</v>
      </c>
      <c r="B2759" s="3">
        <v>45377</v>
      </c>
      <c r="C2759" s="3">
        <v>45383</v>
      </c>
      <c r="D2759" s="2">
        <v>1.8638382365</v>
      </c>
      <c r="E2759" s="4">
        <v>69928136</v>
      </c>
      <c r="F2759" s="4">
        <v>71256237</v>
      </c>
    </row>
    <row r="2760">
      <c r="A2760" s="0" t="s">
        <v>260</v>
      </c>
      <c r="B2760" s="3">
        <v>45288</v>
      </c>
      <c r="C2760" s="3">
        <v>45292</v>
      </c>
      <c r="D2760" s="2">
        <v>1.8234173863</v>
      </c>
      <c r="E2760" s="4">
        <v>72016473</v>
      </c>
      <c r="F2760" s="4">
        <v>73354023</v>
      </c>
    </row>
    <row r="2761">
      <c r="A2761" s="0" t="s">
        <v>260</v>
      </c>
      <c r="B2761" s="3">
        <v>45197</v>
      </c>
      <c r="C2761" s="3">
        <v>45200</v>
      </c>
      <c r="D2761" s="2">
        <v>1.7824830109</v>
      </c>
      <c r="E2761" s="4">
        <v>74432616</v>
      </c>
      <c r="F2761" s="4">
        <v>75783443</v>
      </c>
    </row>
    <row r="2762">
      <c r="A2762" s="0" t="s">
        <v>260</v>
      </c>
      <c r="B2762" s="3">
        <v>45106</v>
      </c>
      <c r="C2762" s="3">
        <v>45108</v>
      </c>
      <c r="D2762" s="2">
        <v>1.7226385482</v>
      </c>
      <c r="E2762" s="4">
        <v>76869193</v>
      </c>
      <c r="F2762" s="4">
        <v>78216582</v>
      </c>
    </row>
    <row r="2763">
      <c r="A2763" s="0" t="s">
        <v>260</v>
      </c>
      <c r="B2763" s="3">
        <v>45015</v>
      </c>
      <c r="C2763" s="3">
        <v>45017</v>
      </c>
      <c r="D2763" s="2">
        <v>1.6016278767</v>
      </c>
      <c r="E2763" s="4">
        <v>79834488</v>
      </c>
      <c r="F2763" s="4">
        <v>81133952</v>
      </c>
    </row>
    <row r="2764">
      <c r="A2764" s="0" t="s">
        <v>260</v>
      </c>
      <c r="B2764" s="3">
        <v>44924</v>
      </c>
      <c r="C2764" s="3">
        <v>44927</v>
      </c>
      <c r="D2764" s="2">
        <v>1.6885861347</v>
      </c>
      <c r="E2764" s="4">
        <v>81133957</v>
      </c>
      <c r="F2764" s="4">
        <v>82527505</v>
      </c>
    </row>
    <row r="2765">
      <c r="A2765" s="0" t="s">
        <v>260</v>
      </c>
      <c r="B2765" s="3">
        <v>44833</v>
      </c>
      <c r="C2765" s="3">
        <v>44835</v>
      </c>
      <c r="D2765" s="2">
        <v>1.5994890064</v>
      </c>
      <c r="E2765" s="4">
        <v>84582265</v>
      </c>
      <c r="F2765" s="4">
        <v>85957140</v>
      </c>
    </row>
    <row r="2766">
      <c r="A2766" s="0" t="s">
        <v>260</v>
      </c>
      <c r="B2766" s="3">
        <v>44741</v>
      </c>
      <c r="C2766" s="3">
        <v>44743</v>
      </c>
      <c r="D2766" s="2">
        <v>5.9066490314</v>
      </c>
      <c r="E2766" s="4">
        <v>85957129</v>
      </c>
      <c r="F2766" s="4">
        <v>91353032</v>
      </c>
    </row>
    <row r="2767">
      <c r="A2767" s="0" t="s">
        <v>260</v>
      </c>
      <c r="B2767" s="3">
        <v>44650</v>
      </c>
      <c r="C2767" s="3">
        <v>44652</v>
      </c>
      <c r="D2767" s="2">
        <v>5.053835804</v>
      </c>
      <c r="E2767" s="4">
        <v>91353032</v>
      </c>
      <c r="F2767" s="4">
        <v>96215611</v>
      </c>
    </row>
    <row r="2768">
      <c r="A2768" s="0" t="s">
        <v>260</v>
      </c>
      <c r="B2768" s="3">
        <v>44559</v>
      </c>
      <c r="C2768" s="3">
        <v>44562</v>
      </c>
      <c r="D2768" s="2">
        <v>7.7843114556</v>
      </c>
      <c r="E2768" s="4">
        <v>96215604</v>
      </c>
      <c r="F2768" s="4">
        <v>104337565</v>
      </c>
    </row>
    <row r="2769">
      <c r="A2769" s="0" t="s">
        <v>260</v>
      </c>
      <c r="B2769" s="3">
        <v>44468</v>
      </c>
      <c r="C2769" s="3">
        <v>44470</v>
      </c>
      <c r="D2769" s="2">
        <v>5.938357457</v>
      </c>
      <c r="E2769" s="4">
        <v>104337576</v>
      </c>
      <c r="F2769" s="4">
        <v>110924680</v>
      </c>
    </row>
    <row r="2770">
      <c r="A2770" s="0" t="s">
        <v>260</v>
      </c>
      <c r="B2770" s="3">
        <v>44376</v>
      </c>
      <c r="C2770" s="3">
        <v>44378</v>
      </c>
      <c r="D2770" s="2">
        <v>12.1258257805</v>
      </c>
      <c r="E2770" s="4">
        <v>110924672</v>
      </c>
      <c r="F2770" s="4">
        <v>126231254</v>
      </c>
    </row>
    <row r="2771">
      <c r="A2771" s="0" t="s">
        <v>260</v>
      </c>
      <c r="B2771" s="3">
        <v>44285</v>
      </c>
      <c r="C2771" s="3">
        <v>44287</v>
      </c>
      <c r="D2771" s="2">
        <v>6.2896770053</v>
      </c>
      <c r="E2771" s="4">
        <v>126231248</v>
      </c>
      <c r="F2771" s="4">
        <v>134703674</v>
      </c>
    </row>
    <row r="2772">
      <c r="A2772" s="0" t="s">
        <v>260</v>
      </c>
      <c r="B2772" s="3">
        <v>44194</v>
      </c>
      <c r="C2772" s="3">
        <v>44197</v>
      </c>
      <c r="D2772" s="2">
        <v>27.8141702137</v>
      </c>
      <c r="E2772" s="4">
        <v>134703680</v>
      </c>
      <c r="F2772" s="4">
        <v>186606818</v>
      </c>
    </row>
    <row r="2773">
      <c r="A2773" s="0" t="s">
        <v>260</v>
      </c>
      <c r="B2773" s="3">
        <v>44103</v>
      </c>
      <c r="C2773" s="3">
        <v>44105</v>
      </c>
      <c r="D2773" s="2">
        <v>14.0427831808</v>
      </c>
      <c r="E2773" s="4">
        <v>186606817</v>
      </c>
      <c r="F2773" s="4">
        <v>217092670</v>
      </c>
    </row>
    <row r="2774">
      <c r="A2774" s="0" t="s">
        <v>260</v>
      </c>
      <c r="B2774" s="3">
        <v>44011</v>
      </c>
      <c r="C2774" s="3">
        <v>44013</v>
      </c>
      <c r="D2774" s="2">
        <v>6.0739599441</v>
      </c>
      <c r="E2774" s="4">
        <v>217092669</v>
      </c>
      <c r="F2774" s="4">
        <v>231131504</v>
      </c>
    </row>
    <row r="2775">
      <c r="A2775" s="0" t="s">
        <v>260</v>
      </c>
      <c r="B2775" s="3">
        <v>43920</v>
      </c>
      <c r="C2775" s="3">
        <v>43922</v>
      </c>
      <c r="D2775" s="2">
        <v>14.0152462431</v>
      </c>
      <c r="E2775" s="4">
        <v>231131503</v>
      </c>
      <c r="F2775" s="4">
        <v>268805216</v>
      </c>
    </row>
    <row r="2776">
      <c r="A2776" s="0" t="s">
        <v>260</v>
      </c>
      <c r="B2776" s="3">
        <v>43826</v>
      </c>
      <c r="C2776" s="3">
        <v>43831</v>
      </c>
      <c r="D2776" s="2">
        <v>27.9644681821</v>
      </c>
      <c r="E2776" s="4">
        <v>268805219</v>
      </c>
      <c r="F2776" s="4">
        <v>373156430</v>
      </c>
    </row>
    <row r="2777">
      <c r="A2777" s="0" t="s">
        <v>260</v>
      </c>
      <c r="B2777" s="3">
        <v>43735</v>
      </c>
      <c r="C2777" s="3">
        <v>43739</v>
      </c>
      <c r="D2777" s="2">
        <v>24.685321127999998</v>
      </c>
      <c r="E2777" s="4">
        <v>373156430</v>
      </c>
      <c r="F2777" s="4">
        <v>495463083</v>
      </c>
    </row>
    <row r="2778">
      <c r="A2778" s="0" t="s">
        <v>260</v>
      </c>
      <c r="B2778" s="3">
        <v>43643</v>
      </c>
      <c r="C2778" s="3">
        <v>43647</v>
      </c>
      <c r="D2778" s="2">
        <v>20.7536785151</v>
      </c>
      <c r="E2778" s="4">
        <v>495463084</v>
      </c>
      <c r="F2778" s="4">
        <v>625219032</v>
      </c>
    </row>
    <row r="2779">
      <c r="A2779" s="0" t="s">
        <v>260</v>
      </c>
      <c r="B2779" s="3">
        <v>43552</v>
      </c>
      <c r="C2779" s="3">
        <v>43556</v>
      </c>
      <c r="D2779" s="2">
        <v>7.9871262394</v>
      </c>
      <c r="E2779" s="4">
        <v>625219035</v>
      </c>
      <c r="F2779" s="4">
        <v>679490825</v>
      </c>
    </row>
    <row r="2780">
      <c r="A2780" s="0" t="s">
        <v>260</v>
      </c>
      <c r="B2780" s="3">
        <v>43461</v>
      </c>
      <c r="C2780" s="3">
        <v>43466</v>
      </c>
      <c r="D2780" s="2">
        <v>3.9041425077</v>
      </c>
      <c r="E2780" s="4">
        <v>679490814</v>
      </c>
      <c r="F2780" s="4">
        <v>707096884</v>
      </c>
    </row>
    <row r="2781">
      <c r="A2781" s="0" t="s">
        <v>260</v>
      </c>
      <c r="B2781" s="3">
        <v>43370</v>
      </c>
      <c r="C2781" s="3">
        <v>43374</v>
      </c>
      <c r="D2781" s="2">
        <v>4.4661487124</v>
      </c>
      <c r="E2781" s="4">
        <v>707096887</v>
      </c>
      <c r="F2781" s="4">
        <v>740153231</v>
      </c>
    </row>
    <row r="2782">
      <c r="A2782" s="0" t="s">
        <v>260</v>
      </c>
      <c r="B2782" s="3">
        <v>43279</v>
      </c>
      <c r="C2782" s="3">
        <v>43282</v>
      </c>
      <c r="D2782" s="2">
        <v>6.2551480514</v>
      </c>
      <c r="E2782" s="4">
        <v>740153240</v>
      </c>
      <c r="F2782" s="4">
        <v>789540145</v>
      </c>
    </row>
    <row r="2783">
      <c r="A2783" s="0" t="s">
        <v>260</v>
      </c>
      <c r="B2783" s="3">
        <v>43186</v>
      </c>
      <c r="C2783" s="3">
        <v>43191</v>
      </c>
      <c r="D2783" s="2">
        <v>9.822107601</v>
      </c>
      <c r="E2783" s="4">
        <v>789540141</v>
      </c>
      <c r="F2783" s="4">
        <v>875536254</v>
      </c>
    </row>
    <row r="2784">
      <c r="A2784" s="0" t="s">
        <v>260</v>
      </c>
      <c r="B2784" s="3">
        <v>43097</v>
      </c>
      <c r="C2784" s="3">
        <v>43101</v>
      </c>
      <c r="D2784" s="2">
        <v>5.0420309578</v>
      </c>
      <c r="E2784" s="4">
        <v>875536253</v>
      </c>
      <c r="F2784" s="4">
        <v>922025041</v>
      </c>
    </row>
    <row r="2785">
      <c r="A2785" s="0" t="s">
        <v>260</v>
      </c>
      <c r="B2785" s="3">
        <v>43006</v>
      </c>
      <c r="C2785" s="3">
        <v>43009</v>
      </c>
      <c r="D2785" s="2">
        <v>4.8945920497</v>
      </c>
      <c r="E2785" s="4">
        <v>922025033</v>
      </c>
      <c r="F2785" s="4">
        <v>969476976</v>
      </c>
    </row>
    <row r="2786">
      <c r="A2786" s="0" t="s">
        <v>260</v>
      </c>
      <c r="B2786" s="3">
        <v>42915</v>
      </c>
      <c r="C2786" s="3">
        <v>42917</v>
      </c>
      <c r="D2786" s="2">
        <v>4.5738979867</v>
      </c>
      <c r="E2786" s="4">
        <v>969476985</v>
      </c>
      <c r="F2786" s="4">
        <v>1015945286</v>
      </c>
    </row>
    <row r="2787">
      <c r="A2787" s="0" t="s">
        <v>260</v>
      </c>
      <c r="B2787" s="3">
        <v>42824</v>
      </c>
      <c r="C2787" s="3">
        <v>42826</v>
      </c>
      <c r="D2787" s="2">
        <v>4.8450506285</v>
      </c>
      <c r="E2787" s="4">
        <v>1015945286</v>
      </c>
      <c r="F2787" s="4">
        <v>1067674664</v>
      </c>
    </row>
    <row r="2788">
      <c r="A2788" s="0" t="s">
        <v>260</v>
      </c>
      <c r="B2788" s="3">
        <v>42733</v>
      </c>
      <c r="C2788" s="3">
        <v>42736</v>
      </c>
      <c r="D2788" s="2">
        <v>33.2985206293</v>
      </c>
      <c r="E2788" s="4">
        <v>1067674664</v>
      </c>
      <c r="F2788" s="4">
        <v>1600676138</v>
      </c>
    </row>
    <row r="2789">
      <c r="A2789" s="0" t="s">
        <v>260</v>
      </c>
      <c r="B2789" s="3">
        <v>42642</v>
      </c>
      <c r="C2789" s="3">
        <v>42644</v>
      </c>
      <c r="D2789" s="2">
        <v>8.0370298962</v>
      </c>
      <c r="E2789" s="4">
        <v>1607177002</v>
      </c>
      <c r="F2789" s="4">
        <v>1747634945</v>
      </c>
    </row>
    <row r="2790">
      <c r="A2790" s="0" t="s">
        <v>260</v>
      </c>
      <c r="B2790" s="3">
        <v>42550</v>
      </c>
      <c r="C2790" s="3">
        <v>42552</v>
      </c>
      <c r="D2790" s="2">
        <v>1.2909162971</v>
      </c>
      <c r="E2790" s="4">
        <v>1747634919</v>
      </c>
      <c r="F2790" s="4">
        <v>1770490469</v>
      </c>
    </row>
    <row r="2791">
      <c r="A2791" s="0" t="s">
        <v>260</v>
      </c>
      <c r="B2791" s="3">
        <v>42459</v>
      </c>
      <c r="C2791" s="3">
        <v>42461</v>
      </c>
      <c r="D2791" s="2">
        <v>0.9491729338</v>
      </c>
      <c r="E2791" s="4">
        <v>1749718055</v>
      </c>
      <c r="F2791" s="4">
        <v>1766485053</v>
      </c>
    </row>
    <row r="2792">
      <c r="A2792" s="0" t="s">
        <v>260</v>
      </c>
      <c r="B2792" s="3">
        <v>42367</v>
      </c>
      <c r="C2792" s="3">
        <v>42370</v>
      </c>
      <c r="D2792" s="2">
        <v>0.6444310494</v>
      </c>
      <c r="E2792" s="4">
        <v>1581861484</v>
      </c>
      <c r="F2792" s="4">
        <v>1592121610</v>
      </c>
    </row>
    <row r="2793">
      <c r="A2793" s="0" t="s">
        <v>260</v>
      </c>
      <c r="B2793" s="3">
        <v>42276</v>
      </c>
      <c r="C2793" s="3">
        <v>42278</v>
      </c>
      <c r="D2793" s="2">
        <v>0.6355751356</v>
      </c>
      <c r="E2793" s="4">
        <v>1282460318</v>
      </c>
      <c r="F2793" s="4">
        <v>1290663454</v>
      </c>
    </row>
    <row r="2794">
      <c r="A2794" s="0" t="s">
        <v>260</v>
      </c>
      <c r="B2794" s="3">
        <v>42146</v>
      </c>
      <c r="C2794" s="3">
        <v>42186</v>
      </c>
      <c r="D2794" s="2">
        <v>7.2763979063</v>
      </c>
      <c r="E2794" s="4">
        <v>302804219</v>
      </c>
      <c r="F2794" s="4">
        <v>326566497</v>
      </c>
    </row>
    <row r="2795">
      <c r="A2795" s="0" t="s">
        <v>260</v>
      </c>
      <c r="B2795" s="3">
        <v>42055</v>
      </c>
      <c r="C2795" s="3">
        <v>42095</v>
      </c>
      <c r="D2795" s="2">
        <v>2.264033954</v>
      </c>
      <c r="E2795" s="4">
        <v>264090497</v>
      </c>
      <c r="F2795" s="4">
        <v>270208100</v>
      </c>
    </row>
    <row r="2796">
      <c r="A2796" s="0" t="s">
        <v>260</v>
      </c>
      <c r="B2796" s="3">
        <v>41964</v>
      </c>
      <c r="C2796" s="3">
        <v>42005</v>
      </c>
      <c r="D2796" s="2">
        <v>0.382318667</v>
      </c>
      <c r="E2796" s="4">
        <v>259099100</v>
      </c>
      <c r="F2796" s="4">
        <v>260093486</v>
      </c>
    </row>
    <row r="2797">
      <c r="A2797" s="0" t="s">
        <v>260</v>
      </c>
      <c r="B2797" s="3">
        <v>41873</v>
      </c>
      <c r="C2797" s="3">
        <v>41913</v>
      </c>
      <c r="D2797" s="2">
        <v>0</v>
      </c>
      <c r="E2797" s="4">
        <v>39481000</v>
      </c>
      <c r="F2797" s="4">
        <v>39481000</v>
      </c>
    </row>
    <row r="2798">
      <c r="A2798" s="0" t="s">
        <v>228</v>
      </c>
      <c r="B2798" s="3">
        <v>45377</v>
      </c>
      <c r="C2798" s="3">
        <v>45383</v>
      </c>
      <c r="D2798" s="2">
        <v>0.8505060609</v>
      </c>
      <c r="E2798" s="4">
        <v>151969153</v>
      </c>
      <c r="F2798" s="4">
        <v>153272747</v>
      </c>
    </row>
    <row r="2799">
      <c r="A2799" s="0" t="s">
        <v>228</v>
      </c>
      <c r="B2799" s="3">
        <v>45288</v>
      </c>
      <c r="C2799" s="3">
        <v>45292</v>
      </c>
      <c r="D2799" s="2">
        <v>0.8362069847</v>
      </c>
      <c r="E2799" s="4">
        <v>155028642</v>
      </c>
      <c r="F2799" s="4">
        <v>156335934</v>
      </c>
    </row>
    <row r="2800">
      <c r="A2800" s="0" t="s">
        <v>228</v>
      </c>
      <c r="B2800" s="3">
        <v>45197</v>
      </c>
      <c r="C2800" s="3">
        <v>45200</v>
      </c>
      <c r="D2800" s="2">
        <v>0.8292427866</v>
      </c>
      <c r="E2800" s="4">
        <v>157663681</v>
      </c>
      <c r="F2800" s="4">
        <v>158982028</v>
      </c>
    </row>
    <row r="2801">
      <c r="A2801" s="0" t="s">
        <v>228</v>
      </c>
      <c r="B2801" s="3">
        <v>45106</v>
      </c>
      <c r="C2801" s="3">
        <v>45108</v>
      </c>
      <c r="D2801" s="2">
        <v>0.8121135596</v>
      </c>
      <c r="E2801" s="4">
        <v>162372903</v>
      </c>
      <c r="F2801" s="4">
        <v>163702352</v>
      </c>
    </row>
    <row r="2802">
      <c r="A2802" s="0" t="s">
        <v>228</v>
      </c>
      <c r="B2802" s="3">
        <v>45015</v>
      </c>
      <c r="C2802" s="3">
        <v>45017</v>
      </c>
      <c r="D2802" s="2">
        <v>0.7763167413</v>
      </c>
      <c r="E2802" s="4">
        <v>168045865</v>
      </c>
      <c r="F2802" s="4">
        <v>169360640</v>
      </c>
    </row>
    <row r="2803">
      <c r="A2803" s="0" t="s">
        <v>228</v>
      </c>
      <c r="B2803" s="3">
        <v>44924</v>
      </c>
      <c r="C2803" s="3">
        <v>44927</v>
      </c>
      <c r="D2803" s="2">
        <v>0.9120510194</v>
      </c>
      <c r="E2803" s="4">
        <v>170396859</v>
      </c>
      <c r="F2803" s="4">
        <v>171965270</v>
      </c>
    </row>
    <row r="2804">
      <c r="A2804" s="0" t="s">
        <v>228</v>
      </c>
      <c r="B2804" s="3">
        <v>44833</v>
      </c>
      <c r="C2804" s="3">
        <v>44835</v>
      </c>
      <c r="D2804" s="2">
        <v>1.5079849848</v>
      </c>
      <c r="E2804" s="4">
        <v>173220637</v>
      </c>
      <c r="F2804" s="4">
        <v>175872772</v>
      </c>
    </row>
    <row r="2805">
      <c r="A2805" s="0" t="s">
        <v>228</v>
      </c>
      <c r="B2805" s="3">
        <v>44741</v>
      </c>
      <c r="C2805" s="3">
        <v>44743</v>
      </c>
      <c r="D2805" s="2">
        <v>1.9845242317</v>
      </c>
      <c r="E2805" s="4">
        <v>178827040</v>
      </c>
      <c r="F2805" s="4">
        <v>182447760</v>
      </c>
    </row>
    <row r="2806">
      <c r="A2806" s="0" t="s">
        <v>228</v>
      </c>
      <c r="B2806" s="3">
        <v>44650</v>
      </c>
      <c r="C2806" s="3">
        <v>44652</v>
      </c>
      <c r="D2806" s="2">
        <v>6.5900739333</v>
      </c>
      <c r="E2806" s="4">
        <v>182447780</v>
      </c>
      <c r="F2806" s="4">
        <v>195319478</v>
      </c>
    </row>
    <row r="2807">
      <c r="A2807" s="0" t="s">
        <v>228</v>
      </c>
      <c r="B2807" s="3">
        <v>44559</v>
      </c>
      <c r="C2807" s="3">
        <v>44562</v>
      </c>
      <c r="D2807" s="2">
        <v>5.7248009187</v>
      </c>
      <c r="E2807" s="4">
        <v>195319480</v>
      </c>
      <c r="F2807" s="4">
        <v>207180130</v>
      </c>
    </row>
    <row r="2808">
      <c r="A2808" s="0" t="s">
        <v>228</v>
      </c>
      <c r="B2808" s="3">
        <v>44468</v>
      </c>
      <c r="C2808" s="3">
        <v>44470</v>
      </c>
      <c r="D2808" s="2">
        <v>7.9762461584</v>
      </c>
      <c r="E2808" s="4">
        <v>207180127</v>
      </c>
      <c r="F2808" s="4">
        <v>225137661</v>
      </c>
    </row>
    <row r="2809">
      <c r="A2809" s="0" t="s">
        <v>228</v>
      </c>
      <c r="B2809" s="3">
        <v>44376</v>
      </c>
      <c r="C2809" s="3">
        <v>44378</v>
      </c>
      <c r="D2809" s="2">
        <v>13.8906758087</v>
      </c>
      <c r="E2809" s="4">
        <v>226219830</v>
      </c>
      <c r="F2809" s="4">
        <v>262712351</v>
      </c>
    </row>
    <row r="2810">
      <c r="A2810" s="0" t="s">
        <v>228</v>
      </c>
      <c r="B2810" s="3">
        <v>44285</v>
      </c>
      <c r="C2810" s="3">
        <v>44287</v>
      </c>
      <c r="D2810" s="2">
        <v>11.6925334898</v>
      </c>
      <c r="E2810" s="4">
        <v>262712348</v>
      </c>
      <c r="F2810" s="4">
        <v>297497322</v>
      </c>
    </row>
    <row r="2811">
      <c r="A2811" s="0" t="s">
        <v>228</v>
      </c>
      <c r="B2811" s="3">
        <v>44194</v>
      </c>
      <c r="C2811" s="3">
        <v>44197</v>
      </c>
      <c r="D2811" s="2">
        <v>15.4323733337</v>
      </c>
      <c r="E2811" s="4">
        <v>297497324</v>
      </c>
      <c r="F2811" s="4">
        <v>351786299</v>
      </c>
    </row>
    <row r="2812">
      <c r="A2812" s="0" t="s">
        <v>228</v>
      </c>
      <c r="B2812" s="3">
        <v>44103</v>
      </c>
      <c r="C2812" s="3">
        <v>44105</v>
      </c>
      <c r="D2812" s="2">
        <v>16.154634911</v>
      </c>
      <c r="E2812" s="4">
        <v>351786299</v>
      </c>
      <c r="F2812" s="4">
        <v>419565588</v>
      </c>
    </row>
    <row r="2813">
      <c r="A2813" s="0" t="s">
        <v>228</v>
      </c>
      <c r="B2813" s="3">
        <v>44011</v>
      </c>
      <c r="C2813" s="3">
        <v>44013</v>
      </c>
      <c r="D2813" s="2">
        <v>10.5898062804</v>
      </c>
      <c r="E2813" s="4">
        <v>419565592</v>
      </c>
      <c r="F2813" s="4">
        <v>469259236</v>
      </c>
    </row>
    <row r="2814">
      <c r="A2814" s="0" t="s">
        <v>228</v>
      </c>
      <c r="B2814" s="3">
        <v>43920</v>
      </c>
      <c r="C2814" s="3">
        <v>43922</v>
      </c>
      <c r="D2814" s="2">
        <v>14.5814519568</v>
      </c>
      <c r="E2814" s="4">
        <v>469259234</v>
      </c>
      <c r="F2814" s="4">
        <v>549364564</v>
      </c>
    </row>
    <row r="2815">
      <c r="A2815" s="0" t="s">
        <v>228</v>
      </c>
      <c r="B2815" s="3">
        <v>43826</v>
      </c>
      <c r="C2815" s="3">
        <v>43831</v>
      </c>
      <c r="D2815" s="2">
        <v>24.7541255342</v>
      </c>
      <c r="E2815" s="4">
        <v>549364562</v>
      </c>
      <c r="F2815" s="4">
        <v>730092601</v>
      </c>
    </row>
    <row r="2816">
      <c r="A2816" s="0" t="s">
        <v>228</v>
      </c>
      <c r="B2816" s="3">
        <v>43735</v>
      </c>
      <c r="C2816" s="3">
        <v>43739</v>
      </c>
      <c r="D2816" s="2">
        <v>28.3517963299</v>
      </c>
      <c r="E2816" s="4">
        <v>730092604</v>
      </c>
      <c r="F2816" s="4">
        <v>1018996383</v>
      </c>
    </row>
    <row r="2817">
      <c r="A2817" s="0" t="s">
        <v>228</v>
      </c>
      <c r="B2817" s="3">
        <v>43643</v>
      </c>
      <c r="C2817" s="3">
        <v>43647</v>
      </c>
      <c r="D2817" s="2">
        <v>27.4883013691</v>
      </c>
      <c r="E2817" s="4">
        <v>1018996381</v>
      </c>
      <c r="F2817" s="4">
        <v>1405285492</v>
      </c>
    </row>
    <row r="2818">
      <c r="A2818" s="0" t="s">
        <v>228</v>
      </c>
      <c r="B2818" s="3">
        <v>43552</v>
      </c>
      <c r="C2818" s="3">
        <v>43556</v>
      </c>
      <c r="D2818" s="2">
        <v>8.173160877</v>
      </c>
      <c r="E2818" s="4">
        <v>1405285498</v>
      </c>
      <c r="F2818" s="4">
        <v>1530364664</v>
      </c>
    </row>
    <row r="2819">
      <c r="A2819" s="0" t="s">
        <v>228</v>
      </c>
      <c r="B2819" s="3">
        <v>43461</v>
      </c>
      <c r="C2819" s="3">
        <v>43466</v>
      </c>
      <c r="D2819" s="2">
        <v>9.9646999616</v>
      </c>
      <c r="E2819" s="4">
        <v>1530364661</v>
      </c>
      <c r="F2819" s="4">
        <v>1699738503</v>
      </c>
    </row>
    <row r="2820">
      <c r="A2820" s="0" t="s">
        <v>228</v>
      </c>
      <c r="B2820" s="3">
        <v>43370</v>
      </c>
      <c r="C2820" s="3">
        <v>43374</v>
      </c>
      <c r="D2820" s="2">
        <v>10.7240355087</v>
      </c>
      <c r="E2820" s="4">
        <v>1699738499</v>
      </c>
      <c r="F2820" s="4">
        <v>1903915022</v>
      </c>
    </row>
    <row r="2821">
      <c r="A2821" s="0" t="s">
        <v>228</v>
      </c>
      <c r="B2821" s="3">
        <v>43279</v>
      </c>
      <c r="C2821" s="3">
        <v>43282</v>
      </c>
      <c r="D2821" s="2">
        <v>9.5625917823</v>
      </c>
      <c r="E2821" s="4">
        <v>1903915024</v>
      </c>
      <c r="F2821" s="4">
        <v>2105229530</v>
      </c>
    </row>
    <row r="2822">
      <c r="A2822" s="0" t="s">
        <v>228</v>
      </c>
      <c r="B2822" s="3">
        <v>43186</v>
      </c>
      <c r="C2822" s="3">
        <v>43191</v>
      </c>
      <c r="D2822" s="2">
        <v>20.1429043398</v>
      </c>
      <c r="E2822" s="4">
        <v>2105229530</v>
      </c>
      <c r="F2822" s="4">
        <v>2636246050</v>
      </c>
    </row>
    <row r="2823">
      <c r="A2823" s="0" t="s">
        <v>228</v>
      </c>
      <c r="B2823" s="3">
        <v>43097</v>
      </c>
      <c r="C2823" s="3">
        <v>43101</v>
      </c>
      <c r="D2823" s="2">
        <v>8.645851288</v>
      </c>
      <c r="E2823" s="4">
        <v>2637568715</v>
      </c>
      <c r="F2823" s="4">
        <v>2887190951</v>
      </c>
    </row>
    <row r="2824">
      <c r="A2824" s="0" t="s">
        <v>228</v>
      </c>
      <c r="B2824" s="3">
        <v>43006</v>
      </c>
      <c r="C2824" s="3">
        <v>43009</v>
      </c>
      <c r="D2824" s="2">
        <v>7.539878975</v>
      </c>
      <c r="E2824" s="4">
        <v>2887190950</v>
      </c>
      <c r="F2824" s="4">
        <v>3122633756</v>
      </c>
    </row>
    <row r="2825">
      <c r="A2825" s="0" t="s">
        <v>228</v>
      </c>
      <c r="B2825" s="3">
        <v>42915</v>
      </c>
      <c r="C2825" s="3">
        <v>42917</v>
      </c>
      <c r="D2825" s="2">
        <v>6.4821147277</v>
      </c>
      <c r="E2825" s="4">
        <v>3122606253</v>
      </c>
      <c r="F2825" s="4">
        <v>3339047118</v>
      </c>
    </row>
    <row r="2826">
      <c r="A2826" s="0" t="s">
        <v>228</v>
      </c>
      <c r="B2826" s="3">
        <v>42824</v>
      </c>
      <c r="C2826" s="3">
        <v>42826</v>
      </c>
      <c r="D2826" s="2">
        <v>4.2382450575</v>
      </c>
      <c r="E2826" s="4">
        <v>3338962359</v>
      </c>
      <c r="F2826" s="4">
        <v>3486738898</v>
      </c>
    </row>
    <row r="2827">
      <c r="A2827" s="0" t="s">
        <v>228</v>
      </c>
      <c r="B2827" s="3">
        <v>42733</v>
      </c>
      <c r="C2827" s="3">
        <v>42736</v>
      </c>
      <c r="D2827" s="2">
        <v>12.6752602412</v>
      </c>
      <c r="E2827" s="4">
        <v>3484738887</v>
      </c>
      <c r="F2827" s="4">
        <v>3990551700</v>
      </c>
    </row>
    <row r="2828">
      <c r="A2828" s="0" t="s">
        <v>228</v>
      </c>
      <c r="B2828" s="3">
        <v>42642</v>
      </c>
      <c r="C2828" s="3">
        <v>42644</v>
      </c>
      <c r="D2828" s="2">
        <v>15.7547811178</v>
      </c>
      <c r="E2828" s="4">
        <v>4006576078</v>
      </c>
      <c r="F2828" s="4">
        <v>4755849805</v>
      </c>
    </row>
    <row r="2829">
      <c r="A2829" s="0" t="s">
        <v>228</v>
      </c>
      <c r="B2829" s="3">
        <v>42550</v>
      </c>
      <c r="C2829" s="3">
        <v>42552</v>
      </c>
      <c r="D2829" s="2">
        <v>1.4227106656</v>
      </c>
      <c r="E2829" s="4">
        <v>4750784839</v>
      </c>
      <c r="F2829" s="4">
        <v>4819350249</v>
      </c>
    </row>
    <row r="2830">
      <c r="A2830" s="0" t="s">
        <v>228</v>
      </c>
      <c r="B2830" s="3">
        <v>42459</v>
      </c>
      <c r="C2830" s="3">
        <v>42461</v>
      </c>
      <c r="D2830" s="2">
        <v>0.7352869697</v>
      </c>
      <c r="E2830" s="4">
        <v>4762511840</v>
      </c>
      <c r="F2830" s="4">
        <v>4797789360</v>
      </c>
    </row>
    <row r="2831">
      <c r="A2831" s="0" t="s">
        <v>228</v>
      </c>
      <c r="B2831" s="3">
        <v>42367</v>
      </c>
      <c r="C2831" s="3">
        <v>42370</v>
      </c>
      <c r="D2831" s="2">
        <v>0.3374525585</v>
      </c>
      <c r="E2831" s="4">
        <v>4167635812</v>
      </c>
      <c r="F2831" s="4">
        <v>4181747225</v>
      </c>
    </row>
    <row r="2832">
      <c r="A2832" s="0" t="s">
        <v>228</v>
      </c>
      <c r="B2832" s="3">
        <v>42276</v>
      </c>
      <c r="C2832" s="3">
        <v>42278</v>
      </c>
      <c r="D2832" s="2">
        <v>0.3092385455</v>
      </c>
      <c r="E2832" s="4">
        <v>3060986281</v>
      </c>
      <c r="F2832" s="4">
        <v>3070481393</v>
      </c>
    </row>
    <row r="2833">
      <c r="A2833" s="0" t="s">
        <v>228</v>
      </c>
      <c r="B2833" s="3">
        <v>42146</v>
      </c>
      <c r="C2833" s="3">
        <v>42186</v>
      </c>
      <c r="D2833" s="2">
        <v>6.7099007404</v>
      </c>
      <c r="E2833" s="4">
        <v>1132923746</v>
      </c>
      <c r="F2833" s="4">
        <v>1214409412</v>
      </c>
    </row>
    <row r="2834">
      <c r="A2834" s="0" t="s">
        <v>228</v>
      </c>
      <c r="B2834" s="3">
        <v>42055</v>
      </c>
      <c r="C2834" s="3">
        <v>42095</v>
      </c>
      <c r="D2834" s="2">
        <v>1.7580797721</v>
      </c>
      <c r="E2834" s="4">
        <v>909179073</v>
      </c>
      <c r="F2834" s="4">
        <v>925449208</v>
      </c>
    </row>
    <row r="2835">
      <c r="A2835" s="0" t="s">
        <v>228</v>
      </c>
      <c r="B2835" s="3">
        <v>41964</v>
      </c>
      <c r="C2835" s="3">
        <v>42005</v>
      </c>
      <c r="D2835" s="2">
        <v>0.282513701</v>
      </c>
      <c r="E2835" s="4">
        <v>844265422</v>
      </c>
      <c r="F2835" s="4">
        <v>846657345</v>
      </c>
    </row>
    <row r="2836">
      <c r="A2836" s="0" t="s">
        <v>228</v>
      </c>
      <c r="B2836" s="3">
        <v>41873</v>
      </c>
      <c r="C2836" s="3">
        <v>41913</v>
      </c>
      <c r="D2836" s="2">
        <v>0.0386261459</v>
      </c>
      <c r="E2836" s="4">
        <v>204663217</v>
      </c>
      <c r="F2836" s="4">
        <v>204742301</v>
      </c>
    </row>
    <row r="2837">
      <c r="A2837" s="0" t="s">
        <v>294</v>
      </c>
      <c r="B2837" s="3">
        <v>45377</v>
      </c>
      <c r="C2837" s="3">
        <v>45383</v>
      </c>
      <c r="D2837" s="2">
        <v>23.0862474722</v>
      </c>
      <c r="E2837" s="4">
        <v>8417085</v>
      </c>
      <c r="F2837" s="4">
        <v>10943537</v>
      </c>
    </row>
    <row r="2838">
      <c r="A2838" s="0" t="s">
        <v>294</v>
      </c>
      <c r="B2838" s="3">
        <v>45288</v>
      </c>
      <c r="C2838" s="3">
        <v>45292</v>
      </c>
      <c r="D2838" s="2">
        <v>19.1213913781</v>
      </c>
      <c r="E2838" s="4">
        <v>10943535</v>
      </c>
      <c r="F2838" s="4">
        <v>13530815</v>
      </c>
    </row>
    <row r="2839">
      <c r="A2839" s="0" t="s">
        <v>294</v>
      </c>
      <c r="B2839" s="3">
        <v>45197</v>
      </c>
      <c r="C2839" s="3">
        <v>45200</v>
      </c>
      <c r="D2839" s="2">
        <v>17.221785589</v>
      </c>
      <c r="E2839" s="4">
        <v>13733876</v>
      </c>
      <c r="F2839" s="4">
        <v>16591172</v>
      </c>
    </row>
    <row r="2840">
      <c r="A2840" s="0" t="s">
        <v>294</v>
      </c>
      <c r="B2840" s="3">
        <v>45106</v>
      </c>
      <c r="C2840" s="3">
        <v>45108</v>
      </c>
      <c r="D2840" s="2">
        <v>14.3598943007</v>
      </c>
      <c r="E2840" s="4">
        <v>16955345</v>
      </c>
      <c r="F2840" s="4">
        <v>19798370</v>
      </c>
    </row>
    <row r="2841">
      <c r="A2841" s="0" t="s">
        <v>294</v>
      </c>
      <c r="B2841" s="3">
        <v>45015</v>
      </c>
      <c r="C2841" s="3">
        <v>45017</v>
      </c>
      <c r="D2841" s="2">
        <v>12.5717334353</v>
      </c>
      <c r="E2841" s="4">
        <v>19905923</v>
      </c>
      <c r="F2841" s="4">
        <v>22768292</v>
      </c>
    </row>
    <row r="2842">
      <c r="A2842" s="0" t="s">
        <v>294</v>
      </c>
      <c r="B2842" s="3">
        <v>44924</v>
      </c>
      <c r="C2842" s="3">
        <v>44927</v>
      </c>
      <c r="D2842" s="2">
        <v>14.4373511535</v>
      </c>
      <c r="E2842" s="4">
        <v>23053378</v>
      </c>
      <c r="F2842" s="4">
        <v>26943273</v>
      </c>
    </row>
    <row r="2843">
      <c r="A2843" s="0" t="s">
        <v>294</v>
      </c>
      <c r="B2843" s="3">
        <v>44833</v>
      </c>
      <c r="C2843" s="3">
        <v>44835</v>
      </c>
      <c r="D2843" s="2">
        <v>11.7633308134</v>
      </c>
      <c r="E2843" s="4">
        <v>27278128</v>
      </c>
      <c r="F2843" s="4">
        <v>30914730</v>
      </c>
    </row>
    <row r="2844">
      <c r="A2844" s="0" t="s">
        <v>294</v>
      </c>
      <c r="B2844" s="3">
        <v>44741</v>
      </c>
      <c r="C2844" s="3">
        <v>44743</v>
      </c>
      <c r="D2844" s="2">
        <v>10.8177901092</v>
      </c>
      <c r="E2844" s="4">
        <v>31494981</v>
      </c>
      <c r="F2844" s="4">
        <v>35315318</v>
      </c>
    </row>
    <row r="2845">
      <c r="A2845" s="0" t="s">
        <v>294</v>
      </c>
      <c r="B2845" s="3">
        <v>44650</v>
      </c>
      <c r="C2845" s="3">
        <v>44652</v>
      </c>
      <c r="D2845" s="2">
        <v>12.2467854986</v>
      </c>
      <c r="E2845" s="4">
        <v>35497510</v>
      </c>
      <c r="F2845" s="4">
        <v>40451521</v>
      </c>
    </row>
    <row r="2846">
      <c r="A2846" s="0" t="s">
        <v>294</v>
      </c>
      <c r="B2846" s="3">
        <v>44559</v>
      </c>
      <c r="C2846" s="3">
        <v>44562</v>
      </c>
      <c r="D2846" s="2">
        <v>14.3472990365</v>
      </c>
      <c r="E2846" s="4">
        <v>40451518</v>
      </c>
      <c r="F2846" s="4">
        <v>47227370</v>
      </c>
    </row>
    <row r="2847">
      <c r="A2847" s="0" t="s">
        <v>294</v>
      </c>
      <c r="B2847" s="3">
        <v>44468</v>
      </c>
      <c r="C2847" s="3">
        <v>44470</v>
      </c>
      <c r="D2847" s="2">
        <v>16.6050981551</v>
      </c>
      <c r="E2847" s="4">
        <v>47227371</v>
      </c>
      <c r="F2847" s="4">
        <v>56631005</v>
      </c>
    </row>
    <row r="2848">
      <c r="A2848" s="0" t="s">
        <v>294</v>
      </c>
      <c r="B2848" s="3">
        <v>44376</v>
      </c>
      <c r="C2848" s="3">
        <v>44378</v>
      </c>
      <c r="D2848" s="2">
        <v>12.6212543206</v>
      </c>
      <c r="E2848" s="4">
        <v>56904848</v>
      </c>
      <c r="F2848" s="4">
        <v>65124359</v>
      </c>
    </row>
    <row r="2849">
      <c r="A2849" s="0" t="s">
        <v>294</v>
      </c>
      <c r="B2849" s="3">
        <v>44285</v>
      </c>
      <c r="C2849" s="3">
        <v>44287</v>
      </c>
      <c r="D2849" s="2">
        <v>16.8634829921</v>
      </c>
      <c r="E2849" s="4">
        <v>65124363</v>
      </c>
      <c r="F2849" s="4">
        <v>78334245</v>
      </c>
    </row>
    <row r="2850">
      <c r="A2850" s="0" t="s">
        <v>294</v>
      </c>
      <c r="B2850" s="3">
        <v>44194</v>
      </c>
      <c r="C2850" s="3">
        <v>44197</v>
      </c>
      <c r="D2850" s="2">
        <v>9.2185351666</v>
      </c>
      <c r="E2850" s="4">
        <v>78334243</v>
      </c>
      <c r="F2850" s="4">
        <v>86288807</v>
      </c>
    </row>
    <row r="2851">
      <c r="A2851" s="0" t="s">
        <v>294</v>
      </c>
      <c r="B2851" s="3">
        <v>44103</v>
      </c>
      <c r="C2851" s="3">
        <v>44105</v>
      </c>
      <c r="D2851" s="2">
        <v>9.7207952506</v>
      </c>
      <c r="E2851" s="4">
        <v>86288807</v>
      </c>
      <c r="F2851" s="4">
        <v>95579937</v>
      </c>
    </row>
    <row r="2852">
      <c r="A2852" s="0" t="s">
        <v>294</v>
      </c>
      <c r="B2852" s="3">
        <v>44011</v>
      </c>
      <c r="C2852" s="3">
        <v>44013</v>
      </c>
      <c r="D2852" s="2">
        <v>10.7413822704</v>
      </c>
      <c r="E2852" s="4">
        <v>95579938</v>
      </c>
      <c r="F2852" s="4">
        <v>107082028</v>
      </c>
    </row>
    <row r="2853">
      <c r="A2853" s="0" t="s">
        <v>294</v>
      </c>
      <c r="B2853" s="3">
        <v>43920</v>
      </c>
      <c r="C2853" s="3">
        <v>43922</v>
      </c>
      <c r="D2853" s="2">
        <v>9.009822966</v>
      </c>
      <c r="E2853" s="4">
        <v>107082031</v>
      </c>
      <c r="F2853" s="4">
        <v>117685265</v>
      </c>
    </row>
    <row r="2854">
      <c r="A2854" s="0" t="s">
        <v>294</v>
      </c>
      <c r="B2854" s="3">
        <v>43826</v>
      </c>
      <c r="C2854" s="3">
        <v>43831</v>
      </c>
      <c r="D2854" s="2">
        <v>9.5395734031</v>
      </c>
      <c r="E2854" s="4">
        <v>117685260</v>
      </c>
      <c r="F2854" s="4">
        <v>130095849</v>
      </c>
    </row>
    <row r="2855">
      <c r="A2855" s="0" t="s">
        <v>294</v>
      </c>
      <c r="B2855" s="3">
        <v>43735</v>
      </c>
      <c r="C2855" s="3">
        <v>43739</v>
      </c>
      <c r="D2855" s="2">
        <v>7.9333656138</v>
      </c>
      <c r="E2855" s="4">
        <v>130095845</v>
      </c>
      <c r="F2855" s="4">
        <v>141306181</v>
      </c>
    </row>
    <row r="2856">
      <c r="A2856" s="0" t="s">
        <v>294</v>
      </c>
      <c r="B2856" s="3">
        <v>43643</v>
      </c>
      <c r="C2856" s="3">
        <v>43647</v>
      </c>
      <c r="D2856" s="2">
        <v>13.3394760881</v>
      </c>
      <c r="E2856" s="4">
        <v>141306190</v>
      </c>
      <c r="F2856" s="4">
        <v>163057161</v>
      </c>
    </row>
    <row r="2857">
      <c r="A2857" s="0" t="s">
        <v>294</v>
      </c>
      <c r="B2857" s="3">
        <v>43552</v>
      </c>
      <c r="C2857" s="3">
        <v>43556</v>
      </c>
      <c r="D2857" s="2">
        <v>6.7923391904</v>
      </c>
      <c r="E2857" s="4">
        <v>163057164</v>
      </c>
      <c r="F2857" s="4">
        <v>174939659</v>
      </c>
    </row>
    <row r="2858">
      <c r="A2858" s="0" t="s">
        <v>294</v>
      </c>
      <c r="B2858" s="3">
        <v>43461</v>
      </c>
      <c r="C2858" s="3">
        <v>43466</v>
      </c>
      <c r="D2858" s="2">
        <v>5.8722515895</v>
      </c>
      <c r="E2858" s="4">
        <v>174939649</v>
      </c>
      <c r="F2858" s="4">
        <v>185853430</v>
      </c>
    </row>
    <row r="2859">
      <c r="A2859" s="0" t="s">
        <v>294</v>
      </c>
      <c r="B2859" s="3">
        <v>43370</v>
      </c>
      <c r="C2859" s="3">
        <v>43374</v>
      </c>
      <c r="D2859" s="2">
        <v>8.0768834573</v>
      </c>
      <c r="E2859" s="4">
        <v>185853435</v>
      </c>
      <c r="F2859" s="4">
        <v>202183566</v>
      </c>
    </row>
    <row r="2860">
      <c r="A2860" s="0" t="s">
        <v>294</v>
      </c>
      <c r="B2860" s="3">
        <v>43279</v>
      </c>
      <c r="C2860" s="3">
        <v>43282</v>
      </c>
      <c r="D2860" s="2">
        <v>4.623510903</v>
      </c>
      <c r="E2860" s="4">
        <v>202183570</v>
      </c>
      <c r="F2860" s="4">
        <v>211984706</v>
      </c>
    </row>
    <row r="2861">
      <c r="A2861" s="0" t="s">
        <v>294</v>
      </c>
      <c r="B2861" s="3">
        <v>43186</v>
      </c>
      <c r="C2861" s="3">
        <v>43191</v>
      </c>
      <c r="D2861" s="2">
        <v>5.9031253761</v>
      </c>
      <c r="E2861" s="4">
        <v>211984693</v>
      </c>
      <c r="F2861" s="4">
        <v>225283458</v>
      </c>
    </row>
    <row r="2862">
      <c r="A2862" s="0" t="s">
        <v>294</v>
      </c>
      <c r="B2862" s="3">
        <v>43097</v>
      </c>
      <c r="C2862" s="3">
        <v>43101</v>
      </c>
      <c r="D2862" s="2">
        <v>6.6863311944</v>
      </c>
      <c r="E2862" s="4">
        <v>225570238</v>
      </c>
      <c r="F2862" s="4">
        <v>241733329</v>
      </c>
    </row>
    <row r="2863">
      <c r="A2863" s="0" t="s">
        <v>294</v>
      </c>
      <c r="B2863" s="3">
        <v>43006</v>
      </c>
      <c r="C2863" s="3">
        <v>43009</v>
      </c>
      <c r="D2863" s="2">
        <v>18.9681920911</v>
      </c>
      <c r="E2863" s="4">
        <v>241733326</v>
      </c>
      <c r="F2863" s="4">
        <v>298319058</v>
      </c>
    </row>
    <row r="2864">
      <c r="A2864" s="0" t="s">
        <v>294</v>
      </c>
      <c r="B2864" s="3">
        <v>42915</v>
      </c>
      <c r="C2864" s="3">
        <v>42917</v>
      </c>
      <c r="D2864" s="2">
        <v>4.9481344366</v>
      </c>
      <c r="E2864" s="4">
        <v>298319052</v>
      </c>
      <c r="F2864" s="4">
        <v>313848708</v>
      </c>
    </row>
    <row r="2865">
      <c r="A2865" s="0" t="s">
        <v>294</v>
      </c>
      <c r="B2865" s="3">
        <v>42824</v>
      </c>
      <c r="C2865" s="3">
        <v>42826</v>
      </c>
      <c r="D2865" s="2">
        <v>4.4854592443</v>
      </c>
      <c r="E2865" s="4">
        <v>313848705</v>
      </c>
      <c r="F2865" s="4">
        <v>328587357</v>
      </c>
    </row>
    <row r="2866">
      <c r="A2866" s="0" t="s">
        <v>294</v>
      </c>
      <c r="B2866" s="3">
        <v>42733</v>
      </c>
      <c r="C2866" s="3">
        <v>42736</v>
      </c>
      <c r="D2866" s="2">
        <v>8.8535736922</v>
      </c>
      <c r="E2866" s="4">
        <v>328587364</v>
      </c>
      <c r="F2866" s="4">
        <v>360504934</v>
      </c>
    </row>
    <row r="2867">
      <c r="A2867" s="0" t="s">
        <v>294</v>
      </c>
      <c r="B2867" s="3">
        <v>42642</v>
      </c>
      <c r="C2867" s="3">
        <v>42644</v>
      </c>
      <c r="D2867" s="2">
        <v>4.0707211283</v>
      </c>
      <c r="E2867" s="4">
        <v>360504940</v>
      </c>
      <c r="F2867" s="4">
        <v>375802825</v>
      </c>
    </row>
    <row r="2868">
      <c r="A2868" s="0" t="s">
        <v>294</v>
      </c>
      <c r="B2868" s="3">
        <v>42550</v>
      </c>
      <c r="C2868" s="3">
        <v>42552</v>
      </c>
      <c r="D2868" s="2">
        <v>3.664891098</v>
      </c>
      <c r="E2868" s="4">
        <v>375802808</v>
      </c>
      <c r="F2868" s="4">
        <v>390099531</v>
      </c>
    </row>
    <row r="2869">
      <c r="A2869" s="0" t="s">
        <v>294</v>
      </c>
      <c r="B2869" s="3">
        <v>42459</v>
      </c>
      <c r="C2869" s="3">
        <v>42461</v>
      </c>
      <c r="D2869" s="2">
        <v>3.2137737167</v>
      </c>
      <c r="E2869" s="4">
        <v>389092545</v>
      </c>
      <c r="F2869" s="4">
        <v>402012311</v>
      </c>
    </row>
    <row r="2870">
      <c r="A2870" s="0" t="s">
        <v>294</v>
      </c>
      <c r="B2870" s="3">
        <v>42367</v>
      </c>
      <c r="C2870" s="3">
        <v>42370</v>
      </c>
      <c r="D2870" s="2">
        <v>2.3971440968</v>
      </c>
      <c r="E2870" s="4">
        <v>384376192</v>
      </c>
      <c r="F2870" s="4">
        <v>393816542</v>
      </c>
    </row>
    <row r="2871">
      <c r="A2871" s="0" t="s">
        <v>294</v>
      </c>
      <c r="B2871" s="3">
        <v>42276</v>
      </c>
      <c r="C2871" s="3">
        <v>42278</v>
      </c>
      <c r="D2871" s="2">
        <v>2.1125952663</v>
      </c>
      <c r="E2871" s="4">
        <v>357562371</v>
      </c>
      <c r="F2871" s="4">
        <v>365279243</v>
      </c>
    </row>
    <row r="2872">
      <c r="A2872" s="0" t="s">
        <v>294</v>
      </c>
      <c r="B2872" s="3">
        <v>42146</v>
      </c>
      <c r="C2872" s="3">
        <v>42186</v>
      </c>
      <c r="D2872" s="2">
        <v>5.1074690522</v>
      </c>
      <c r="E2872" s="4">
        <v>250999482</v>
      </c>
      <c r="F2872" s="4">
        <v>264509208</v>
      </c>
    </row>
    <row r="2873">
      <c r="A2873" s="0" t="s">
        <v>294</v>
      </c>
      <c r="B2873" s="3">
        <v>42055</v>
      </c>
      <c r="C2873" s="3">
        <v>42095</v>
      </c>
      <c r="D2873" s="2">
        <v>3.2890604978</v>
      </c>
      <c r="E2873" s="4">
        <v>256519208</v>
      </c>
      <c r="F2873" s="4">
        <v>265243218</v>
      </c>
    </row>
    <row r="2874">
      <c r="A2874" s="0" t="s">
        <v>294</v>
      </c>
      <c r="B2874" s="3">
        <v>41964</v>
      </c>
      <c r="C2874" s="3">
        <v>42005</v>
      </c>
      <c r="D2874" s="2">
        <v>1.9255329498</v>
      </c>
      <c r="E2874" s="4">
        <v>256110218</v>
      </c>
      <c r="F2874" s="4">
        <v>261138526</v>
      </c>
    </row>
    <row r="2875">
      <c r="A2875" s="0" t="s">
        <v>294</v>
      </c>
      <c r="B2875" s="3">
        <v>41873</v>
      </c>
      <c r="C2875" s="3">
        <v>41913</v>
      </c>
      <c r="D2875" s="2">
        <v>0.0371059051</v>
      </c>
      <c r="E2875" s="4">
        <v>181774526</v>
      </c>
      <c r="F2875" s="4">
        <v>181842000</v>
      </c>
    </row>
    <row r="2876">
      <c r="A2876" s="0" t="s">
        <v>176</v>
      </c>
      <c r="B2876" s="3">
        <v>45377</v>
      </c>
      <c r="C2876" s="3">
        <v>45383</v>
      </c>
      <c r="D2876" s="2">
        <v>0.9070406836</v>
      </c>
      <c r="E2876" s="4">
        <v>518178089</v>
      </c>
      <c r="F2876" s="4">
        <v>522921197</v>
      </c>
    </row>
    <row r="2877">
      <c r="A2877" s="0" t="s">
        <v>176</v>
      </c>
      <c r="B2877" s="3">
        <v>45288</v>
      </c>
      <c r="C2877" s="3">
        <v>45292</v>
      </c>
      <c r="D2877" s="2">
        <v>0.9066643156</v>
      </c>
      <c r="E2877" s="4">
        <v>528735395</v>
      </c>
      <c r="F2877" s="4">
        <v>533573112</v>
      </c>
    </row>
    <row r="2878">
      <c r="A2878" s="0" t="s">
        <v>176</v>
      </c>
      <c r="B2878" s="3">
        <v>45197</v>
      </c>
      <c r="C2878" s="3">
        <v>45200</v>
      </c>
      <c r="D2878" s="2">
        <v>1.1212427907</v>
      </c>
      <c r="E2878" s="4">
        <v>547668728</v>
      </c>
      <c r="F2878" s="4">
        <v>553879057</v>
      </c>
    </row>
    <row r="2879">
      <c r="A2879" s="0" t="s">
        <v>176</v>
      </c>
      <c r="B2879" s="3">
        <v>45106</v>
      </c>
      <c r="C2879" s="3">
        <v>45108</v>
      </c>
      <c r="D2879" s="2">
        <v>0.8747149554</v>
      </c>
      <c r="E2879" s="4">
        <v>564674241</v>
      </c>
      <c r="F2879" s="4">
        <v>569657117</v>
      </c>
    </row>
    <row r="2880">
      <c r="A2880" s="0" t="s">
        <v>176</v>
      </c>
      <c r="B2880" s="3">
        <v>45015</v>
      </c>
      <c r="C2880" s="3">
        <v>45017</v>
      </c>
      <c r="D2880" s="2">
        <v>0.8634155438</v>
      </c>
      <c r="E2880" s="4">
        <v>576390439</v>
      </c>
      <c r="F2880" s="4">
        <v>581410427</v>
      </c>
    </row>
    <row r="2881">
      <c r="A2881" s="0" t="s">
        <v>176</v>
      </c>
      <c r="B2881" s="3">
        <v>44924</v>
      </c>
      <c r="C2881" s="3">
        <v>44927</v>
      </c>
      <c r="D2881" s="2">
        <v>0.8626714371</v>
      </c>
      <c r="E2881" s="4">
        <v>591632714</v>
      </c>
      <c r="F2881" s="4">
        <v>596780973</v>
      </c>
    </row>
    <row r="2882">
      <c r="A2882" s="0" t="s">
        <v>176</v>
      </c>
      <c r="B2882" s="3">
        <v>44833</v>
      </c>
      <c r="C2882" s="3">
        <v>44835</v>
      </c>
      <c r="D2882" s="2">
        <v>0.8299355157</v>
      </c>
      <c r="E2882" s="4">
        <v>614862263</v>
      </c>
      <c r="F2882" s="4">
        <v>620007929</v>
      </c>
    </row>
    <row r="2883">
      <c r="A2883" s="0" t="s">
        <v>176</v>
      </c>
      <c r="B2883" s="3">
        <v>44741</v>
      </c>
      <c r="C2883" s="3">
        <v>44743</v>
      </c>
      <c r="D2883" s="2">
        <v>3.3333777724</v>
      </c>
      <c r="E2883" s="4">
        <v>633477993</v>
      </c>
      <c r="F2883" s="4">
        <v>655322363</v>
      </c>
    </row>
    <row r="2884">
      <c r="A2884" s="0" t="s">
        <v>176</v>
      </c>
      <c r="B2884" s="3">
        <v>44650</v>
      </c>
      <c r="C2884" s="3">
        <v>44652</v>
      </c>
      <c r="D2884" s="2">
        <v>5.3069885707</v>
      </c>
      <c r="E2884" s="4">
        <v>658127500</v>
      </c>
      <c r="F2884" s="4">
        <v>695011691</v>
      </c>
    </row>
    <row r="2885">
      <c r="A2885" s="0" t="s">
        <v>176</v>
      </c>
      <c r="B2885" s="3">
        <v>44559</v>
      </c>
      <c r="C2885" s="3">
        <v>44562</v>
      </c>
      <c r="D2885" s="2">
        <v>7.0309391463</v>
      </c>
      <c r="E2885" s="4">
        <v>695011694</v>
      </c>
      <c r="F2885" s="4">
        <v>747573104</v>
      </c>
    </row>
    <row r="2886">
      <c r="A2886" s="0" t="s">
        <v>176</v>
      </c>
      <c r="B2886" s="3">
        <v>44468</v>
      </c>
      <c r="C2886" s="3">
        <v>44470</v>
      </c>
      <c r="D2886" s="2">
        <v>7.5058969134</v>
      </c>
      <c r="E2886" s="4">
        <v>747573116</v>
      </c>
      <c r="F2886" s="4">
        <v>808238678</v>
      </c>
    </row>
    <row r="2887">
      <c r="A2887" s="0" t="s">
        <v>176</v>
      </c>
      <c r="B2887" s="3">
        <v>44376</v>
      </c>
      <c r="C2887" s="3">
        <v>44378</v>
      </c>
      <c r="D2887" s="2">
        <v>9.1317840909</v>
      </c>
      <c r="E2887" s="4">
        <v>808238674</v>
      </c>
      <c r="F2887" s="4">
        <v>889462466</v>
      </c>
    </row>
    <row r="2888">
      <c r="A2888" s="0" t="s">
        <v>176</v>
      </c>
      <c r="B2888" s="3">
        <v>44285</v>
      </c>
      <c r="C2888" s="3">
        <v>44287</v>
      </c>
      <c r="D2888" s="2">
        <v>12.5880692877</v>
      </c>
      <c r="E2888" s="4">
        <v>889462462</v>
      </c>
      <c r="F2888" s="4">
        <v>1017552701</v>
      </c>
    </row>
    <row r="2889">
      <c r="A2889" s="0" t="s">
        <v>176</v>
      </c>
      <c r="B2889" s="3">
        <v>44194</v>
      </c>
      <c r="C2889" s="3">
        <v>44197</v>
      </c>
      <c r="D2889" s="2">
        <v>16.8114924112</v>
      </c>
      <c r="E2889" s="4">
        <v>1017552704</v>
      </c>
      <c r="F2889" s="4">
        <v>1223189036</v>
      </c>
    </row>
    <row r="2890">
      <c r="A2890" s="0" t="s">
        <v>176</v>
      </c>
      <c r="B2890" s="3">
        <v>44103</v>
      </c>
      <c r="C2890" s="3">
        <v>44105</v>
      </c>
      <c r="D2890" s="2">
        <v>16.3819166467</v>
      </c>
      <c r="E2890" s="4">
        <v>1225338809</v>
      </c>
      <c r="F2890" s="4">
        <v>1465399301</v>
      </c>
    </row>
    <row r="2891">
      <c r="A2891" s="0" t="s">
        <v>176</v>
      </c>
      <c r="B2891" s="3">
        <v>44011</v>
      </c>
      <c r="C2891" s="3">
        <v>44013</v>
      </c>
      <c r="D2891" s="2">
        <v>12.1939513374</v>
      </c>
      <c r="E2891" s="4">
        <v>1465399295</v>
      </c>
      <c r="F2891" s="4">
        <v>1668904725</v>
      </c>
    </row>
    <row r="2892">
      <c r="A2892" s="0" t="s">
        <v>176</v>
      </c>
      <c r="B2892" s="3">
        <v>43920</v>
      </c>
      <c r="C2892" s="3">
        <v>43922</v>
      </c>
      <c r="D2892" s="2">
        <v>22.2426245335</v>
      </c>
      <c r="E2892" s="4">
        <v>1668904727</v>
      </c>
      <c r="F2892" s="4">
        <v>2146297656</v>
      </c>
    </row>
    <row r="2893">
      <c r="A2893" s="0" t="s">
        <v>176</v>
      </c>
      <c r="B2893" s="3">
        <v>43826</v>
      </c>
      <c r="C2893" s="3">
        <v>43831</v>
      </c>
      <c r="D2893" s="2">
        <v>30.7931188399</v>
      </c>
      <c r="E2893" s="4">
        <v>2146297658</v>
      </c>
      <c r="F2893" s="4">
        <v>3101277824</v>
      </c>
    </row>
    <row r="2894">
      <c r="A2894" s="0" t="s">
        <v>176</v>
      </c>
      <c r="B2894" s="3">
        <v>43735</v>
      </c>
      <c r="C2894" s="3">
        <v>43739</v>
      </c>
      <c r="D2894" s="2">
        <v>30.3085938912</v>
      </c>
      <c r="E2894" s="4">
        <v>3101277822</v>
      </c>
      <c r="F2894" s="4">
        <v>4450014708</v>
      </c>
    </row>
    <row r="2895">
      <c r="A2895" s="0" t="s">
        <v>176</v>
      </c>
      <c r="B2895" s="3">
        <v>43643</v>
      </c>
      <c r="C2895" s="3">
        <v>43647</v>
      </c>
      <c r="D2895" s="2">
        <v>30.0181639642</v>
      </c>
      <c r="E2895" s="4">
        <v>4450014709</v>
      </c>
      <c r="F2895" s="4">
        <v>6358813888</v>
      </c>
    </row>
    <row r="2896">
      <c r="A2896" s="0" t="s">
        <v>176</v>
      </c>
      <c r="B2896" s="3">
        <v>43552</v>
      </c>
      <c r="C2896" s="3">
        <v>43556</v>
      </c>
      <c r="D2896" s="2">
        <v>5.666275518</v>
      </c>
      <c r="E2896" s="4">
        <v>6358813885</v>
      </c>
      <c r="F2896" s="4">
        <v>6740764154</v>
      </c>
    </row>
    <row r="2897">
      <c r="A2897" s="0" t="s">
        <v>176</v>
      </c>
      <c r="B2897" s="3">
        <v>43461</v>
      </c>
      <c r="C2897" s="3">
        <v>43466</v>
      </c>
      <c r="D2897" s="2">
        <v>5.9158577352</v>
      </c>
      <c r="E2897" s="4">
        <v>6740764157</v>
      </c>
      <c r="F2897" s="4">
        <v>7164612436</v>
      </c>
    </row>
    <row r="2898">
      <c r="A2898" s="0" t="s">
        <v>176</v>
      </c>
      <c r="B2898" s="3">
        <v>43370</v>
      </c>
      <c r="C2898" s="3">
        <v>43374</v>
      </c>
      <c r="D2898" s="2">
        <v>4.2101655981</v>
      </c>
      <c r="E2898" s="4">
        <v>7164612429</v>
      </c>
      <c r="F2898" s="4">
        <v>7479512282</v>
      </c>
    </row>
    <row r="2899">
      <c r="A2899" s="0" t="s">
        <v>176</v>
      </c>
      <c r="B2899" s="3">
        <v>43279</v>
      </c>
      <c r="C2899" s="3">
        <v>43282</v>
      </c>
      <c r="D2899" s="2">
        <v>5.3332011411</v>
      </c>
      <c r="E2899" s="4">
        <v>7479512284</v>
      </c>
      <c r="F2899" s="4">
        <v>7900882225</v>
      </c>
    </row>
    <row r="2900">
      <c r="A2900" s="0" t="s">
        <v>176</v>
      </c>
      <c r="B2900" s="3">
        <v>43186</v>
      </c>
      <c r="C2900" s="3">
        <v>43191</v>
      </c>
      <c r="D2900" s="2">
        <v>5.3962864558</v>
      </c>
      <c r="E2900" s="4">
        <v>7902694702</v>
      </c>
      <c r="F2900" s="4">
        <v>8353471979</v>
      </c>
    </row>
    <row r="2901">
      <c r="A2901" s="0" t="s">
        <v>176</v>
      </c>
      <c r="B2901" s="3">
        <v>43097</v>
      </c>
      <c r="C2901" s="3">
        <v>43101</v>
      </c>
      <c r="D2901" s="2">
        <v>4.098464154</v>
      </c>
      <c r="E2901" s="4">
        <v>8364287374</v>
      </c>
      <c r="F2901" s="4">
        <v>8721744965</v>
      </c>
    </row>
    <row r="2902">
      <c r="A2902" s="0" t="s">
        <v>176</v>
      </c>
      <c r="B2902" s="3">
        <v>43006</v>
      </c>
      <c r="C2902" s="3">
        <v>43009</v>
      </c>
      <c r="D2902" s="2">
        <v>3.0912846</v>
      </c>
      <c r="E2902" s="4">
        <v>8721744980</v>
      </c>
      <c r="F2902" s="4">
        <v>8999959337</v>
      </c>
    </row>
    <row r="2903">
      <c r="A2903" s="0" t="s">
        <v>176</v>
      </c>
      <c r="B2903" s="3">
        <v>42915</v>
      </c>
      <c r="C2903" s="3">
        <v>42917</v>
      </c>
      <c r="D2903" s="2">
        <v>2.5625434768</v>
      </c>
      <c r="E2903" s="4">
        <v>8996525983</v>
      </c>
      <c r="F2903" s="4">
        <v>9233128926</v>
      </c>
    </row>
    <row r="2904">
      <c r="A2904" s="0" t="s">
        <v>176</v>
      </c>
      <c r="B2904" s="3">
        <v>42824</v>
      </c>
      <c r="C2904" s="3">
        <v>42826</v>
      </c>
      <c r="D2904" s="2">
        <v>1.2594861974</v>
      </c>
      <c r="E2904" s="4">
        <v>9199001560</v>
      </c>
      <c r="F2904" s="4">
        <v>9316339571</v>
      </c>
    </row>
    <row r="2905">
      <c r="A2905" s="0" t="s">
        <v>176</v>
      </c>
      <c r="B2905" s="3">
        <v>42733</v>
      </c>
      <c r="C2905" s="3">
        <v>42736</v>
      </c>
      <c r="D2905" s="2">
        <v>3.5209901145</v>
      </c>
      <c r="E2905" s="4">
        <v>8909948029</v>
      </c>
      <c r="F2905" s="4">
        <v>9235115534</v>
      </c>
    </row>
    <row r="2906">
      <c r="A2906" s="0" t="s">
        <v>176</v>
      </c>
      <c r="B2906" s="3">
        <v>42642</v>
      </c>
      <c r="C2906" s="3">
        <v>42644</v>
      </c>
      <c r="D2906" s="2">
        <v>2.0089588621</v>
      </c>
      <c r="E2906" s="4">
        <v>8410116550</v>
      </c>
      <c r="F2906" s="4">
        <v>8582536171</v>
      </c>
    </row>
    <row r="2907">
      <c r="A2907" s="0" t="s">
        <v>176</v>
      </c>
      <c r="B2907" s="3">
        <v>42550</v>
      </c>
      <c r="C2907" s="3">
        <v>42552</v>
      </c>
      <c r="D2907" s="2">
        <v>0.5048300169</v>
      </c>
      <c r="E2907" s="4">
        <v>8398323102</v>
      </c>
      <c r="F2907" s="4">
        <v>8440935478</v>
      </c>
    </row>
    <row r="2908">
      <c r="A2908" s="0" t="s">
        <v>176</v>
      </c>
      <c r="B2908" s="3">
        <v>42459</v>
      </c>
      <c r="C2908" s="3">
        <v>42461</v>
      </c>
      <c r="D2908" s="2">
        <v>0.601556573</v>
      </c>
      <c r="E2908" s="4">
        <v>6652605063</v>
      </c>
      <c r="F2908" s="4">
        <v>6692866441</v>
      </c>
    </row>
    <row r="2909">
      <c r="A2909" s="0" t="s">
        <v>176</v>
      </c>
      <c r="B2909" s="3">
        <v>42367</v>
      </c>
      <c r="C2909" s="3">
        <v>42370</v>
      </c>
      <c r="D2909" s="2">
        <v>0.5901510979</v>
      </c>
      <c r="E2909" s="4">
        <v>6607012875</v>
      </c>
      <c r="F2909" s="4">
        <v>6646235708</v>
      </c>
    </row>
    <row r="2910">
      <c r="A2910" s="0" t="s">
        <v>176</v>
      </c>
      <c r="B2910" s="3">
        <v>42276</v>
      </c>
      <c r="C2910" s="3">
        <v>42278</v>
      </c>
      <c r="D2910" s="2">
        <v>0.5377152003</v>
      </c>
      <c r="E2910" s="4">
        <v>6867599859</v>
      </c>
      <c r="F2910" s="4">
        <v>6904727629</v>
      </c>
    </row>
    <row r="2911">
      <c r="A2911" s="0" t="s">
        <v>176</v>
      </c>
      <c r="B2911" s="3">
        <v>42146</v>
      </c>
      <c r="C2911" s="3">
        <v>42186</v>
      </c>
      <c r="D2911" s="2">
        <v>17.2407942354</v>
      </c>
      <c r="E2911" s="4">
        <v>6411644670</v>
      </c>
      <c r="F2911" s="4">
        <v>7747349205</v>
      </c>
    </row>
    <row r="2912">
      <c r="A2912" s="0" t="s">
        <v>176</v>
      </c>
      <c r="B2912" s="3">
        <v>42055</v>
      </c>
      <c r="C2912" s="3">
        <v>42095</v>
      </c>
      <c r="D2912" s="2">
        <v>0.4389510756</v>
      </c>
      <c r="E2912" s="4">
        <v>6831936294</v>
      </c>
      <c r="F2912" s="4">
        <v>6862057369</v>
      </c>
    </row>
    <row r="2913">
      <c r="A2913" s="0" t="s">
        <v>176</v>
      </c>
      <c r="B2913" s="3">
        <v>41964</v>
      </c>
      <c r="C2913" s="3">
        <v>42005</v>
      </c>
      <c r="D2913" s="2">
        <v>0.0457460492</v>
      </c>
      <c r="E2913" s="4">
        <v>4360911745</v>
      </c>
      <c r="F2913" s="4">
        <v>4362907603</v>
      </c>
    </row>
    <row r="2914">
      <c r="A2914" s="0" t="s">
        <v>176</v>
      </c>
      <c r="B2914" s="3">
        <v>41873</v>
      </c>
      <c r="C2914" s="3">
        <v>41913</v>
      </c>
      <c r="D2914" s="2">
        <v>0</v>
      </c>
      <c r="E2914" s="4">
        <v>2086000</v>
      </c>
      <c r="F2914" s="4">
        <v>2086000</v>
      </c>
    </row>
    <row r="2915">
      <c r="A2915" s="0" t="s">
        <v>272</v>
      </c>
      <c r="B2915" s="3">
        <v>45377</v>
      </c>
      <c r="C2915" s="3">
        <v>45383</v>
      </c>
      <c r="D2915" s="2">
        <v>16.4679522011</v>
      </c>
      <c r="E2915" s="4">
        <v>33434712</v>
      </c>
      <c r="F2915" s="4">
        <v>40026209</v>
      </c>
    </row>
    <row r="2916">
      <c r="A2916" s="0" t="s">
        <v>272</v>
      </c>
      <c r="B2916" s="3">
        <v>45288</v>
      </c>
      <c r="C2916" s="3">
        <v>45292</v>
      </c>
      <c r="D2916" s="2">
        <v>14.0877424194</v>
      </c>
      <c r="E2916" s="4">
        <v>40753665</v>
      </c>
      <c r="F2916" s="4">
        <v>47436380</v>
      </c>
    </row>
    <row r="2917">
      <c r="A2917" s="0" t="s">
        <v>272</v>
      </c>
      <c r="B2917" s="3">
        <v>45197</v>
      </c>
      <c r="C2917" s="3">
        <v>45200</v>
      </c>
      <c r="D2917" s="2">
        <v>12.6146231476</v>
      </c>
      <c r="E2917" s="4">
        <v>47774483</v>
      </c>
      <c r="F2917" s="4">
        <v>54671027</v>
      </c>
    </row>
    <row r="2918">
      <c r="A2918" s="0" t="s">
        <v>272</v>
      </c>
      <c r="B2918" s="3">
        <v>45106</v>
      </c>
      <c r="C2918" s="3">
        <v>45108</v>
      </c>
      <c r="D2918" s="2">
        <v>11.2178939531</v>
      </c>
      <c r="E2918" s="4">
        <v>55941289</v>
      </c>
      <c r="F2918" s="4">
        <v>63009644</v>
      </c>
    </row>
    <row r="2919">
      <c r="A2919" s="0" t="s">
        <v>272</v>
      </c>
      <c r="B2919" s="3">
        <v>45015</v>
      </c>
      <c r="C2919" s="3">
        <v>45017</v>
      </c>
      <c r="D2919" s="2">
        <v>10.3566470603</v>
      </c>
      <c r="E2919" s="4">
        <v>63622031</v>
      </c>
      <c r="F2919" s="4">
        <v>70972391</v>
      </c>
    </row>
    <row r="2920">
      <c r="A2920" s="0" t="s">
        <v>272</v>
      </c>
      <c r="B2920" s="3">
        <v>44924</v>
      </c>
      <c r="C2920" s="3">
        <v>44927</v>
      </c>
      <c r="D2920" s="2">
        <v>9.569479739</v>
      </c>
      <c r="E2920" s="4">
        <v>71248392</v>
      </c>
      <c r="F2920" s="4">
        <v>78787993</v>
      </c>
    </row>
    <row r="2921">
      <c r="A2921" s="0" t="s">
        <v>272</v>
      </c>
      <c r="B2921" s="3">
        <v>44833</v>
      </c>
      <c r="C2921" s="3">
        <v>44835</v>
      </c>
      <c r="D2921" s="2">
        <v>8.767540221</v>
      </c>
      <c r="E2921" s="4">
        <v>79776190</v>
      </c>
      <c r="F2921" s="4">
        <v>87442770</v>
      </c>
    </row>
    <row r="2922">
      <c r="A2922" s="0" t="s">
        <v>272</v>
      </c>
      <c r="B2922" s="3">
        <v>44741</v>
      </c>
      <c r="C2922" s="3">
        <v>44743</v>
      </c>
      <c r="D2922" s="2">
        <v>11.9607733669</v>
      </c>
      <c r="E2922" s="4">
        <v>89010118</v>
      </c>
      <c r="F2922" s="4">
        <v>101102794</v>
      </c>
    </row>
    <row r="2923">
      <c r="A2923" s="0" t="s">
        <v>272</v>
      </c>
      <c r="B2923" s="3">
        <v>44650</v>
      </c>
      <c r="C2923" s="3">
        <v>44652</v>
      </c>
      <c r="D2923" s="2">
        <v>10.5165924601</v>
      </c>
      <c r="E2923" s="4">
        <v>102633048</v>
      </c>
      <c r="F2923" s="4">
        <v>114695060</v>
      </c>
    </row>
    <row r="2924">
      <c r="A2924" s="0" t="s">
        <v>272</v>
      </c>
      <c r="B2924" s="3">
        <v>44559</v>
      </c>
      <c r="C2924" s="3">
        <v>44562</v>
      </c>
      <c r="D2924" s="2">
        <v>10.9377575823</v>
      </c>
      <c r="E2924" s="4">
        <v>114746483</v>
      </c>
      <c r="F2924" s="4">
        <v>128838529</v>
      </c>
    </row>
    <row r="2925">
      <c r="A2925" s="0" t="s">
        <v>272</v>
      </c>
      <c r="B2925" s="3">
        <v>44468</v>
      </c>
      <c r="C2925" s="3">
        <v>44470</v>
      </c>
      <c r="D2925" s="2">
        <v>10.4047551143</v>
      </c>
      <c r="E2925" s="4">
        <v>128838532</v>
      </c>
      <c r="F2925" s="4">
        <v>143800636</v>
      </c>
    </row>
    <row r="2926">
      <c r="A2926" s="0" t="s">
        <v>272</v>
      </c>
      <c r="B2926" s="3">
        <v>44376</v>
      </c>
      <c r="C2926" s="3">
        <v>44378</v>
      </c>
      <c r="D2926" s="2">
        <v>10.590602528</v>
      </c>
      <c r="E2926" s="4">
        <v>144021370</v>
      </c>
      <c r="F2926" s="4">
        <v>161080797</v>
      </c>
    </row>
    <row r="2927">
      <c r="A2927" s="0" t="s">
        <v>272</v>
      </c>
      <c r="B2927" s="3">
        <v>44285</v>
      </c>
      <c r="C2927" s="3">
        <v>44287</v>
      </c>
      <c r="D2927" s="2">
        <v>10.4101495464</v>
      </c>
      <c r="E2927" s="4">
        <v>161080796</v>
      </c>
      <c r="F2927" s="4">
        <v>179798041</v>
      </c>
    </row>
    <row r="2928">
      <c r="A2928" s="0" t="s">
        <v>272</v>
      </c>
      <c r="B2928" s="3">
        <v>44194</v>
      </c>
      <c r="C2928" s="3">
        <v>44197</v>
      </c>
      <c r="D2928" s="2">
        <v>8.8644143181</v>
      </c>
      <c r="E2928" s="4">
        <v>179807216</v>
      </c>
      <c r="F2928" s="4">
        <v>197296385</v>
      </c>
    </row>
    <row r="2929">
      <c r="A2929" s="0" t="s">
        <v>272</v>
      </c>
      <c r="B2929" s="3">
        <v>44103</v>
      </c>
      <c r="C2929" s="3">
        <v>44105</v>
      </c>
      <c r="D2929" s="2">
        <v>13.0438614839</v>
      </c>
      <c r="E2929" s="4">
        <v>197296380</v>
      </c>
      <c r="F2929" s="4">
        <v>226891837</v>
      </c>
    </row>
    <row r="2930">
      <c r="A2930" s="0" t="s">
        <v>272</v>
      </c>
      <c r="B2930" s="3">
        <v>44011</v>
      </c>
      <c r="C2930" s="3">
        <v>44013</v>
      </c>
      <c r="D2930" s="2">
        <v>7.8475998122</v>
      </c>
      <c r="E2930" s="4">
        <v>226999517</v>
      </c>
      <c r="F2930" s="4">
        <v>246330553</v>
      </c>
    </row>
    <row r="2931">
      <c r="A2931" s="0" t="s">
        <v>272</v>
      </c>
      <c r="B2931" s="3">
        <v>43920</v>
      </c>
      <c r="C2931" s="3">
        <v>43922</v>
      </c>
      <c r="D2931" s="2">
        <v>8.5729653821</v>
      </c>
      <c r="E2931" s="4">
        <v>246330552</v>
      </c>
      <c r="F2931" s="4">
        <v>269428570</v>
      </c>
    </row>
    <row r="2932">
      <c r="A2932" s="0" t="s">
        <v>272</v>
      </c>
      <c r="B2932" s="3">
        <v>43826</v>
      </c>
      <c r="C2932" s="3">
        <v>43831</v>
      </c>
      <c r="D2932" s="2">
        <v>14.6275719916</v>
      </c>
      <c r="E2932" s="4">
        <v>269428571</v>
      </c>
      <c r="F2932" s="4">
        <v>315592021</v>
      </c>
    </row>
    <row r="2933">
      <c r="A2933" s="0" t="s">
        <v>272</v>
      </c>
      <c r="B2933" s="3">
        <v>43735</v>
      </c>
      <c r="C2933" s="3">
        <v>43739</v>
      </c>
      <c r="D2933" s="2">
        <v>10.1002811583</v>
      </c>
      <c r="E2933" s="4">
        <v>315592019</v>
      </c>
      <c r="F2933" s="4">
        <v>351048950</v>
      </c>
    </row>
    <row r="2934">
      <c r="A2934" s="0" t="s">
        <v>272</v>
      </c>
      <c r="B2934" s="3">
        <v>43643</v>
      </c>
      <c r="C2934" s="3">
        <v>43647</v>
      </c>
      <c r="D2934" s="2">
        <v>8.9789909681</v>
      </c>
      <c r="E2934" s="4">
        <v>351048952</v>
      </c>
      <c r="F2934" s="4">
        <v>385679038</v>
      </c>
    </row>
    <row r="2935">
      <c r="A2935" s="0" t="s">
        <v>272</v>
      </c>
      <c r="B2935" s="3">
        <v>43552</v>
      </c>
      <c r="C2935" s="3">
        <v>43556</v>
      </c>
      <c r="D2935" s="2">
        <v>7.0314039193</v>
      </c>
      <c r="E2935" s="4">
        <v>385679029</v>
      </c>
      <c r="F2935" s="4">
        <v>414848718</v>
      </c>
    </row>
    <row r="2936">
      <c r="A2936" s="0" t="s">
        <v>272</v>
      </c>
      <c r="B2936" s="3">
        <v>43461</v>
      </c>
      <c r="C2936" s="3">
        <v>43466</v>
      </c>
      <c r="D2936" s="2">
        <v>5.8786042517</v>
      </c>
      <c r="E2936" s="4">
        <v>414848726</v>
      </c>
      <c r="F2936" s="4">
        <v>440759216</v>
      </c>
    </row>
    <row r="2937">
      <c r="A2937" s="0" t="s">
        <v>272</v>
      </c>
      <c r="B2937" s="3">
        <v>43370</v>
      </c>
      <c r="C2937" s="3">
        <v>43374</v>
      </c>
      <c r="D2937" s="2">
        <v>7.039718875</v>
      </c>
      <c r="E2937" s="4">
        <v>440759209</v>
      </c>
      <c r="F2937" s="4">
        <v>474137130</v>
      </c>
    </row>
    <row r="2938">
      <c r="A2938" s="0" t="s">
        <v>272</v>
      </c>
      <c r="B2938" s="3">
        <v>43279</v>
      </c>
      <c r="C2938" s="3">
        <v>43282</v>
      </c>
      <c r="D2938" s="2">
        <v>6.0717625735</v>
      </c>
      <c r="E2938" s="4">
        <v>474137143</v>
      </c>
      <c r="F2938" s="4">
        <v>504786586</v>
      </c>
    </row>
    <row r="2939">
      <c r="A2939" s="0" t="s">
        <v>272</v>
      </c>
      <c r="B2939" s="3">
        <v>43186</v>
      </c>
      <c r="C2939" s="3">
        <v>43191</v>
      </c>
      <c r="D2939" s="2">
        <v>5.8223707747</v>
      </c>
      <c r="E2939" s="4">
        <v>504786571</v>
      </c>
      <c r="F2939" s="4">
        <v>535994137</v>
      </c>
    </row>
    <row r="2940">
      <c r="A2940" s="0" t="s">
        <v>272</v>
      </c>
      <c r="B2940" s="3">
        <v>43097</v>
      </c>
      <c r="C2940" s="3">
        <v>43101</v>
      </c>
      <c r="D2940" s="2">
        <v>5.3629009974</v>
      </c>
      <c r="E2940" s="4">
        <v>535994137</v>
      </c>
      <c r="F2940" s="4">
        <v>566367886</v>
      </c>
    </row>
    <row r="2941">
      <c r="A2941" s="0" t="s">
        <v>272</v>
      </c>
      <c r="B2941" s="3">
        <v>43006</v>
      </c>
      <c r="C2941" s="3">
        <v>43009</v>
      </c>
      <c r="D2941" s="2">
        <v>6.9885629668</v>
      </c>
      <c r="E2941" s="4">
        <v>566367896</v>
      </c>
      <c r="F2941" s="4">
        <v>608922853</v>
      </c>
    </row>
    <row r="2942">
      <c r="A2942" s="0" t="s">
        <v>272</v>
      </c>
      <c r="B2942" s="3">
        <v>42915</v>
      </c>
      <c r="C2942" s="3">
        <v>42917</v>
      </c>
      <c r="D2942" s="2">
        <v>4.8213131096</v>
      </c>
      <c r="E2942" s="4">
        <v>608922852</v>
      </c>
      <c r="F2942" s="4">
        <v>639768074</v>
      </c>
    </row>
    <row r="2943">
      <c r="A2943" s="0" t="s">
        <v>272</v>
      </c>
      <c r="B2943" s="3">
        <v>42824</v>
      </c>
      <c r="C2943" s="3">
        <v>42826</v>
      </c>
      <c r="D2943" s="2">
        <v>4.2760191886</v>
      </c>
      <c r="E2943" s="4">
        <v>639768064</v>
      </c>
      <c r="F2943" s="4">
        <v>668346697</v>
      </c>
    </row>
    <row r="2944">
      <c r="A2944" s="0" t="s">
        <v>272</v>
      </c>
      <c r="B2944" s="3">
        <v>42733</v>
      </c>
      <c r="C2944" s="3">
        <v>42736</v>
      </c>
      <c r="D2944" s="2">
        <v>5.3710912307</v>
      </c>
      <c r="E2944" s="4">
        <v>666348596</v>
      </c>
      <c r="F2944" s="4">
        <v>704170221</v>
      </c>
    </row>
    <row r="2945">
      <c r="A2945" s="0" t="s">
        <v>272</v>
      </c>
      <c r="B2945" s="3">
        <v>42642</v>
      </c>
      <c r="C2945" s="3">
        <v>42644</v>
      </c>
      <c r="D2945" s="2">
        <v>5.1064310574</v>
      </c>
      <c r="E2945" s="4">
        <v>688961476</v>
      </c>
      <c r="F2945" s="4">
        <v>726036004</v>
      </c>
    </row>
    <row r="2946">
      <c r="A2946" s="0" t="s">
        <v>272</v>
      </c>
      <c r="B2946" s="3">
        <v>42550</v>
      </c>
      <c r="C2946" s="3">
        <v>42552</v>
      </c>
      <c r="D2946" s="2">
        <v>2.4240644896</v>
      </c>
      <c r="E2946" s="4">
        <v>685095022</v>
      </c>
      <c r="F2946" s="4">
        <v>702114736</v>
      </c>
    </row>
    <row r="2947">
      <c r="A2947" s="0" t="s">
        <v>272</v>
      </c>
      <c r="B2947" s="3">
        <v>42459</v>
      </c>
      <c r="C2947" s="3">
        <v>42461</v>
      </c>
      <c r="D2947" s="2">
        <v>2.8296895896</v>
      </c>
      <c r="E2947" s="4">
        <v>573155812</v>
      </c>
      <c r="F2947" s="4">
        <v>589846641</v>
      </c>
    </row>
    <row r="2948">
      <c r="A2948" s="0" t="s">
        <v>272</v>
      </c>
      <c r="B2948" s="3">
        <v>42367</v>
      </c>
      <c r="C2948" s="3">
        <v>42370</v>
      </c>
      <c r="D2948" s="2">
        <v>2.7018306201</v>
      </c>
      <c r="E2948" s="4">
        <v>579228006</v>
      </c>
      <c r="F2948" s="4">
        <v>595312337</v>
      </c>
    </row>
    <row r="2949">
      <c r="A2949" s="0" t="s">
        <v>272</v>
      </c>
      <c r="B2949" s="3">
        <v>42276</v>
      </c>
      <c r="C2949" s="3">
        <v>42278</v>
      </c>
      <c r="D2949" s="2">
        <v>2.5727844586</v>
      </c>
      <c r="E2949" s="4">
        <v>601228236</v>
      </c>
      <c r="F2949" s="4">
        <v>617105018</v>
      </c>
    </row>
    <row r="2950">
      <c r="A2950" s="0" t="s">
        <v>272</v>
      </c>
      <c r="B2950" s="3">
        <v>42146</v>
      </c>
      <c r="C2950" s="3">
        <v>42186</v>
      </c>
      <c r="D2950" s="2">
        <v>3.21516663</v>
      </c>
      <c r="E2950" s="4">
        <v>561212437</v>
      </c>
      <c r="F2950" s="4">
        <v>579855766</v>
      </c>
    </row>
    <row r="2951">
      <c r="A2951" s="0" t="s">
        <v>272</v>
      </c>
      <c r="B2951" s="3">
        <v>42055</v>
      </c>
      <c r="C2951" s="3">
        <v>42095</v>
      </c>
      <c r="D2951" s="2">
        <v>1.846022147</v>
      </c>
      <c r="E2951" s="4">
        <v>492553538</v>
      </c>
      <c r="F2951" s="4">
        <v>501817195</v>
      </c>
    </row>
    <row r="2952">
      <c r="A2952" s="0" t="s">
        <v>272</v>
      </c>
      <c r="B2952" s="3">
        <v>41964</v>
      </c>
      <c r="C2952" s="3">
        <v>42005</v>
      </c>
      <c r="D2952" s="2">
        <v>0.3887144376</v>
      </c>
      <c r="E2952" s="4">
        <v>253493352</v>
      </c>
      <c r="F2952" s="4">
        <v>254482562</v>
      </c>
    </row>
    <row r="2953">
      <c r="A2953" s="0" t="s">
        <v>210</v>
      </c>
      <c r="B2953" s="3">
        <v>45377</v>
      </c>
      <c r="C2953" s="3">
        <v>45383</v>
      </c>
      <c r="D2953" s="2">
        <v>0.2953562222</v>
      </c>
      <c r="E2953" s="4">
        <v>332668245</v>
      </c>
      <c r="F2953" s="4">
        <v>333653712</v>
      </c>
    </row>
    <row r="2954">
      <c r="A2954" s="0" t="s">
        <v>210</v>
      </c>
      <c r="B2954" s="3">
        <v>45288</v>
      </c>
      <c r="C2954" s="3">
        <v>45292</v>
      </c>
      <c r="D2954" s="2">
        <v>0.2854522246</v>
      </c>
      <c r="E2954" s="4">
        <v>342428861</v>
      </c>
      <c r="F2954" s="4">
        <v>343409130</v>
      </c>
    </row>
    <row r="2955">
      <c r="A2955" s="0" t="s">
        <v>210</v>
      </c>
      <c r="B2955" s="3">
        <v>45197</v>
      </c>
      <c r="C2955" s="3">
        <v>45200</v>
      </c>
      <c r="D2955" s="2">
        <v>0.2937827932</v>
      </c>
      <c r="E2955" s="4">
        <v>350809959</v>
      </c>
      <c r="F2955" s="4">
        <v>351843615</v>
      </c>
    </row>
    <row r="2956">
      <c r="A2956" s="0" t="s">
        <v>210</v>
      </c>
      <c r="B2956" s="3">
        <v>45106</v>
      </c>
      <c r="C2956" s="3">
        <v>45108</v>
      </c>
      <c r="D2956" s="2">
        <v>0.2793508258</v>
      </c>
      <c r="E2956" s="4">
        <v>359620834</v>
      </c>
      <c r="F2956" s="4">
        <v>360628252</v>
      </c>
    </row>
    <row r="2957">
      <c r="A2957" s="0" t="s">
        <v>210</v>
      </c>
      <c r="B2957" s="3">
        <v>45015</v>
      </c>
      <c r="C2957" s="3">
        <v>45017</v>
      </c>
      <c r="D2957" s="2">
        <v>0.2768887932</v>
      </c>
      <c r="E2957" s="4">
        <v>367216678</v>
      </c>
      <c r="F2957" s="4">
        <v>368236283</v>
      </c>
    </row>
    <row r="2958">
      <c r="A2958" s="0" t="s">
        <v>210</v>
      </c>
      <c r="B2958" s="3">
        <v>44924</v>
      </c>
      <c r="C2958" s="3">
        <v>44927</v>
      </c>
      <c r="D2958" s="2">
        <v>0.2710134924</v>
      </c>
      <c r="E2958" s="4">
        <v>371462412</v>
      </c>
      <c r="F2958" s="4">
        <v>372471861</v>
      </c>
    </row>
    <row r="2959">
      <c r="A2959" s="0" t="s">
        <v>210</v>
      </c>
      <c r="B2959" s="3">
        <v>44833</v>
      </c>
      <c r="C2959" s="3">
        <v>44835</v>
      </c>
      <c r="D2959" s="2">
        <v>0.2766401568</v>
      </c>
      <c r="E2959" s="4">
        <v>379045882</v>
      </c>
      <c r="F2959" s="4">
        <v>380097384</v>
      </c>
    </row>
    <row r="2960">
      <c r="A2960" s="0" t="s">
        <v>210</v>
      </c>
      <c r="B2960" s="3">
        <v>44741</v>
      </c>
      <c r="C2960" s="3">
        <v>44743</v>
      </c>
      <c r="D2960" s="2">
        <v>0.6525278364</v>
      </c>
      <c r="E2960" s="4">
        <v>393609160</v>
      </c>
      <c r="F2960" s="4">
        <v>396194439</v>
      </c>
    </row>
    <row r="2961">
      <c r="A2961" s="0" t="s">
        <v>210</v>
      </c>
      <c r="B2961" s="3">
        <v>44650</v>
      </c>
      <c r="C2961" s="3">
        <v>44652</v>
      </c>
      <c r="D2961" s="2">
        <v>10.0272534928</v>
      </c>
      <c r="E2961" s="4">
        <v>400333588</v>
      </c>
      <c r="F2961" s="4">
        <v>444949836</v>
      </c>
    </row>
    <row r="2962">
      <c r="A2962" s="0" t="s">
        <v>210</v>
      </c>
      <c r="B2962" s="3">
        <v>44559</v>
      </c>
      <c r="C2962" s="3">
        <v>44562</v>
      </c>
      <c r="D2962" s="2">
        <v>5.8814463867</v>
      </c>
      <c r="E2962" s="4">
        <v>444949834</v>
      </c>
      <c r="F2962" s="4">
        <v>472754645</v>
      </c>
    </row>
    <row r="2963">
      <c r="A2963" s="0" t="s">
        <v>210</v>
      </c>
      <c r="B2963" s="3">
        <v>44468</v>
      </c>
      <c r="C2963" s="3">
        <v>44470</v>
      </c>
      <c r="D2963" s="2">
        <v>7.0510675157</v>
      </c>
      <c r="E2963" s="4">
        <v>472754651</v>
      </c>
      <c r="F2963" s="4">
        <v>508617623</v>
      </c>
    </row>
    <row r="2964">
      <c r="A2964" s="0" t="s">
        <v>210</v>
      </c>
      <c r="B2964" s="3">
        <v>44376</v>
      </c>
      <c r="C2964" s="3">
        <v>44378</v>
      </c>
      <c r="D2964" s="2">
        <v>11.2019245258</v>
      </c>
      <c r="E2964" s="4">
        <v>508617622</v>
      </c>
      <c r="F2964" s="4">
        <v>572780006</v>
      </c>
    </row>
    <row r="2965">
      <c r="A2965" s="0" t="s">
        <v>210</v>
      </c>
      <c r="B2965" s="3">
        <v>44285</v>
      </c>
      <c r="C2965" s="3">
        <v>44287</v>
      </c>
      <c r="D2965" s="2">
        <v>18.6598666961</v>
      </c>
      <c r="E2965" s="4">
        <v>572780008</v>
      </c>
      <c r="F2965" s="4">
        <v>704178841</v>
      </c>
    </row>
    <row r="2966">
      <c r="A2966" s="0" t="s">
        <v>210</v>
      </c>
      <c r="B2966" s="3">
        <v>44194</v>
      </c>
      <c r="C2966" s="3">
        <v>44197</v>
      </c>
      <c r="D2966" s="2">
        <v>18.9144835197</v>
      </c>
      <c r="E2966" s="4">
        <v>704178842</v>
      </c>
      <c r="F2966" s="4">
        <v>868439732</v>
      </c>
    </row>
    <row r="2967">
      <c r="A2967" s="0" t="s">
        <v>210</v>
      </c>
      <c r="B2967" s="3">
        <v>44103</v>
      </c>
      <c r="C2967" s="3">
        <v>44105</v>
      </c>
      <c r="D2967" s="2">
        <v>27.2968350998</v>
      </c>
      <c r="E2967" s="4">
        <v>868439730</v>
      </c>
      <c r="F2967" s="4">
        <v>1194500585</v>
      </c>
    </row>
    <row r="2968">
      <c r="A2968" s="0" t="s">
        <v>210</v>
      </c>
      <c r="B2968" s="3">
        <v>44011</v>
      </c>
      <c r="C2968" s="3">
        <v>44013</v>
      </c>
      <c r="D2968" s="2">
        <v>13.955131157</v>
      </c>
      <c r="E2968" s="4">
        <v>1194500589</v>
      </c>
      <c r="F2968" s="4">
        <v>1388229891</v>
      </c>
    </row>
    <row r="2969">
      <c r="A2969" s="0" t="s">
        <v>210</v>
      </c>
      <c r="B2969" s="3">
        <v>43920</v>
      </c>
      <c r="C2969" s="3">
        <v>43922</v>
      </c>
      <c r="D2969" s="2">
        <v>27.8494989639</v>
      </c>
      <c r="E2969" s="4">
        <v>1388229890</v>
      </c>
      <c r="F2969" s="4">
        <v>1924075190</v>
      </c>
    </row>
    <row r="2970">
      <c r="A2970" s="0" t="s">
        <v>210</v>
      </c>
      <c r="B2970" s="3">
        <v>43826</v>
      </c>
      <c r="C2970" s="3">
        <v>43831</v>
      </c>
      <c r="D2970" s="2">
        <v>35.7025296432</v>
      </c>
      <c r="E2970" s="4">
        <v>1924075187</v>
      </c>
      <c r="F2970" s="4">
        <v>2992458609</v>
      </c>
    </row>
    <row r="2971">
      <c r="A2971" s="0" t="s">
        <v>210</v>
      </c>
      <c r="B2971" s="3">
        <v>43735</v>
      </c>
      <c r="C2971" s="3">
        <v>43739</v>
      </c>
      <c r="D2971" s="2">
        <v>30.327854815</v>
      </c>
      <c r="E2971" s="4">
        <v>2992458610</v>
      </c>
      <c r="F2971" s="4">
        <v>4295057375</v>
      </c>
    </row>
    <row r="2972">
      <c r="A2972" s="0" t="s">
        <v>210</v>
      </c>
      <c r="B2972" s="3">
        <v>43643</v>
      </c>
      <c r="C2972" s="3">
        <v>43647</v>
      </c>
      <c r="D2972" s="2">
        <v>27.9124551003</v>
      </c>
      <c r="E2972" s="4">
        <v>4295057376</v>
      </c>
      <c r="F2972" s="4">
        <v>5958112989</v>
      </c>
    </row>
    <row r="2973">
      <c r="A2973" s="0" t="s">
        <v>210</v>
      </c>
      <c r="B2973" s="3">
        <v>43552</v>
      </c>
      <c r="C2973" s="3">
        <v>43556</v>
      </c>
      <c r="D2973" s="2">
        <v>14.7320249722</v>
      </c>
      <c r="E2973" s="4">
        <v>5958112987</v>
      </c>
      <c r="F2973" s="4">
        <v>6987515518</v>
      </c>
    </row>
    <row r="2974">
      <c r="A2974" s="0" t="s">
        <v>210</v>
      </c>
      <c r="B2974" s="3">
        <v>43461</v>
      </c>
      <c r="C2974" s="3">
        <v>43466</v>
      </c>
      <c r="D2974" s="2">
        <v>3.8820672302</v>
      </c>
      <c r="E2974" s="4">
        <v>6987515530</v>
      </c>
      <c r="F2974" s="4">
        <v>7269731390</v>
      </c>
    </row>
    <row r="2975">
      <c r="A2975" s="0" t="s">
        <v>210</v>
      </c>
      <c r="B2975" s="3">
        <v>43370</v>
      </c>
      <c r="C2975" s="3">
        <v>43374</v>
      </c>
      <c r="D2975" s="2">
        <v>4.1635022489</v>
      </c>
      <c r="E2975" s="4">
        <v>7269731374</v>
      </c>
      <c r="F2975" s="4">
        <v>7585556176</v>
      </c>
    </row>
    <row r="2976">
      <c r="A2976" s="0" t="s">
        <v>210</v>
      </c>
      <c r="B2976" s="3">
        <v>43279</v>
      </c>
      <c r="C2976" s="3">
        <v>43282</v>
      </c>
      <c r="D2976" s="2">
        <v>3.7282540778</v>
      </c>
      <c r="E2976" s="4">
        <v>7585556188</v>
      </c>
      <c r="F2976" s="4">
        <v>7879317151</v>
      </c>
    </row>
    <row r="2977">
      <c r="A2977" s="0" t="s">
        <v>210</v>
      </c>
      <c r="B2977" s="3">
        <v>43186</v>
      </c>
      <c r="C2977" s="3">
        <v>43191</v>
      </c>
      <c r="D2977" s="2">
        <v>5.3010558581</v>
      </c>
      <c r="E2977" s="4">
        <v>7879317146</v>
      </c>
      <c r="F2977" s="4">
        <v>8320385425</v>
      </c>
    </row>
    <row r="2978">
      <c r="A2978" s="0" t="s">
        <v>210</v>
      </c>
      <c r="B2978" s="3">
        <v>43097</v>
      </c>
      <c r="C2978" s="3">
        <v>43101</v>
      </c>
      <c r="D2978" s="2">
        <v>3.5710457207</v>
      </c>
      <c r="E2978" s="4">
        <v>8320385416</v>
      </c>
      <c r="F2978" s="4">
        <v>8628513581</v>
      </c>
    </row>
    <row r="2979">
      <c r="A2979" s="0" t="s">
        <v>210</v>
      </c>
      <c r="B2979" s="3">
        <v>43006</v>
      </c>
      <c r="C2979" s="3">
        <v>43009</v>
      </c>
      <c r="D2979" s="2">
        <v>2.2879143459</v>
      </c>
      <c r="E2979" s="4">
        <v>8628513586</v>
      </c>
      <c r="F2979" s="4">
        <v>8830548983</v>
      </c>
    </row>
    <row r="2980">
      <c r="A2980" s="0" t="s">
        <v>210</v>
      </c>
      <c r="B2980" s="3">
        <v>42915</v>
      </c>
      <c r="C2980" s="3">
        <v>42917</v>
      </c>
      <c r="D2980" s="2">
        <v>1.3944601798</v>
      </c>
      <c r="E2980" s="4">
        <v>8807871638</v>
      </c>
      <c r="F2980" s="4">
        <v>8932430829</v>
      </c>
    </row>
    <row r="2981">
      <c r="A2981" s="0" t="s">
        <v>210</v>
      </c>
      <c r="B2981" s="3">
        <v>42824</v>
      </c>
      <c r="C2981" s="3">
        <v>42826</v>
      </c>
      <c r="D2981" s="2">
        <v>0.3877863726</v>
      </c>
      <c r="E2981" s="4">
        <v>8489895914</v>
      </c>
      <c r="F2981" s="4">
        <v>8522946740</v>
      </c>
    </row>
    <row r="2982">
      <c r="A2982" s="0" t="s">
        <v>210</v>
      </c>
      <c r="B2982" s="3">
        <v>42733</v>
      </c>
      <c r="C2982" s="3">
        <v>42736</v>
      </c>
      <c r="D2982" s="2">
        <v>1.7778632689</v>
      </c>
      <c r="E2982" s="4">
        <v>7323607852</v>
      </c>
      <c r="F2982" s="4">
        <v>7456168330</v>
      </c>
    </row>
    <row r="2983">
      <c r="A2983" s="0" t="s">
        <v>210</v>
      </c>
      <c r="B2983" s="3">
        <v>42642</v>
      </c>
      <c r="C2983" s="3">
        <v>42644</v>
      </c>
      <c r="D2983" s="2">
        <v>0.5380894471</v>
      </c>
      <c r="E2983" s="4">
        <v>6675115287</v>
      </c>
      <c r="F2983" s="4">
        <v>6711227695</v>
      </c>
    </row>
    <row r="2984">
      <c r="A2984" s="0" t="s">
        <v>210</v>
      </c>
      <c r="B2984" s="3">
        <v>42550</v>
      </c>
      <c r="C2984" s="3">
        <v>42552</v>
      </c>
      <c r="D2984" s="2">
        <v>0.0616540776</v>
      </c>
      <c r="E2984" s="4">
        <v>5298030534</v>
      </c>
      <c r="F2984" s="4">
        <v>5301299001</v>
      </c>
    </row>
    <row r="2985">
      <c r="A2985" s="0" t="s">
        <v>210</v>
      </c>
      <c r="B2985" s="3">
        <v>42459</v>
      </c>
      <c r="C2985" s="3">
        <v>42461</v>
      </c>
      <c r="D2985" s="2">
        <v>0.0701136367</v>
      </c>
      <c r="E2985" s="4">
        <v>4609644424</v>
      </c>
      <c r="F2985" s="4">
        <v>4612878681</v>
      </c>
    </row>
    <row r="2986">
      <c r="A2986" s="0" t="s">
        <v>210</v>
      </c>
      <c r="B2986" s="3">
        <v>42367</v>
      </c>
      <c r="C2986" s="3">
        <v>42370</v>
      </c>
      <c r="D2986" s="2">
        <v>0.0707022023</v>
      </c>
      <c r="E2986" s="4">
        <v>4633547522</v>
      </c>
      <c r="F2986" s="4">
        <v>4636825860</v>
      </c>
    </row>
    <row r="2987">
      <c r="A2987" s="0" t="s">
        <v>210</v>
      </c>
      <c r="B2987" s="3">
        <v>42276</v>
      </c>
      <c r="C2987" s="3">
        <v>42278</v>
      </c>
      <c r="D2987" s="2">
        <v>0.0725616082</v>
      </c>
      <c r="E2987" s="4">
        <v>4707557712</v>
      </c>
      <c r="F2987" s="4">
        <v>4710976072</v>
      </c>
    </row>
    <row r="2988">
      <c r="A2988" s="0" t="s">
        <v>210</v>
      </c>
      <c r="B2988" s="3">
        <v>42146</v>
      </c>
      <c r="C2988" s="3">
        <v>42186</v>
      </c>
      <c r="D2988" s="2">
        <v>0.1728458636</v>
      </c>
      <c r="E2988" s="4">
        <v>5068622602</v>
      </c>
      <c r="F2988" s="4">
        <v>5077398676</v>
      </c>
    </row>
    <row r="2989">
      <c r="A2989" s="0" t="s">
        <v>210</v>
      </c>
      <c r="B2989" s="3">
        <v>42055</v>
      </c>
      <c r="C2989" s="3">
        <v>42095</v>
      </c>
      <c r="D2989" s="2">
        <v>0.0127175554</v>
      </c>
      <c r="E2989" s="4">
        <v>3141249676</v>
      </c>
      <c r="F2989" s="4">
        <v>3141649217</v>
      </c>
    </row>
    <row r="2990">
      <c r="A2990" s="0" t="s">
        <v>210</v>
      </c>
      <c r="B2990" s="3">
        <v>41964</v>
      </c>
      <c r="C2990" s="3">
        <v>42005</v>
      </c>
      <c r="D2990" s="2">
        <v>0.0040912445</v>
      </c>
      <c r="E2990" s="4">
        <v>507977217</v>
      </c>
      <c r="F2990" s="4">
        <v>507998000</v>
      </c>
    </row>
    <row r="2991">
      <c r="A2991" s="0" t="s">
        <v>101</v>
      </c>
      <c r="B2991" s="3">
        <v>45377</v>
      </c>
      <c r="C2991" s="3">
        <v>45383</v>
      </c>
      <c r="D2991" s="2">
        <v>0.9058420791</v>
      </c>
      <c r="E2991" s="4">
        <v>1739715684</v>
      </c>
      <c r="F2991" s="4">
        <v>1755618818</v>
      </c>
    </row>
    <row r="2992">
      <c r="A2992" s="0" t="s">
        <v>101</v>
      </c>
      <c r="B2992" s="3">
        <v>45288</v>
      </c>
      <c r="C2992" s="3">
        <v>45292</v>
      </c>
      <c r="D2992" s="2">
        <v>0.916393552</v>
      </c>
      <c r="E2992" s="4">
        <v>1800437483</v>
      </c>
      <c r="F2992" s="4">
        <v>1817089171</v>
      </c>
    </row>
    <row r="2993">
      <c r="A2993" s="0" t="s">
        <v>101</v>
      </c>
      <c r="B2993" s="3">
        <v>45197</v>
      </c>
      <c r="C2993" s="3">
        <v>45200</v>
      </c>
      <c r="D2993" s="2">
        <v>0.8815108786</v>
      </c>
      <c r="E2993" s="4">
        <v>1915677685</v>
      </c>
      <c r="F2993" s="4">
        <v>1932714776</v>
      </c>
    </row>
    <row r="2994">
      <c r="A2994" s="0" t="s">
        <v>101</v>
      </c>
      <c r="B2994" s="3">
        <v>45106</v>
      </c>
      <c r="C2994" s="3">
        <v>45108</v>
      </c>
      <c r="D2994" s="2">
        <v>0.8798391658</v>
      </c>
      <c r="E2994" s="4">
        <v>1957562170</v>
      </c>
      <c r="F2994" s="4">
        <v>1974938452</v>
      </c>
    </row>
    <row r="2995">
      <c r="A2995" s="0" t="s">
        <v>101</v>
      </c>
      <c r="B2995" s="3">
        <v>45015</v>
      </c>
      <c r="C2995" s="3">
        <v>45017</v>
      </c>
      <c r="D2995" s="2">
        <v>0.8565826005</v>
      </c>
      <c r="E2995" s="4">
        <v>2039332399</v>
      </c>
      <c r="F2995" s="4">
        <v>2056951891</v>
      </c>
    </row>
    <row r="2996">
      <c r="A2996" s="0" t="s">
        <v>101</v>
      </c>
      <c r="B2996" s="3">
        <v>44924</v>
      </c>
      <c r="C2996" s="3">
        <v>44927</v>
      </c>
      <c r="D2996" s="2">
        <v>0.8724941087</v>
      </c>
      <c r="E2996" s="4">
        <v>2112684885</v>
      </c>
      <c r="F2996" s="4">
        <v>2131280179</v>
      </c>
    </row>
    <row r="2997">
      <c r="A2997" s="0" t="s">
        <v>101</v>
      </c>
      <c r="B2997" s="3">
        <v>44833</v>
      </c>
      <c r="C2997" s="3">
        <v>44835</v>
      </c>
      <c r="D2997" s="2">
        <v>0.8545129076</v>
      </c>
      <c r="E2997" s="4">
        <v>2247121089</v>
      </c>
      <c r="F2997" s="4">
        <v>2266488526</v>
      </c>
    </row>
    <row r="2998">
      <c r="A2998" s="0" t="s">
        <v>101</v>
      </c>
      <c r="B2998" s="3">
        <v>44741</v>
      </c>
      <c r="C2998" s="3">
        <v>44743</v>
      </c>
      <c r="D2998" s="2">
        <v>0.9209196338</v>
      </c>
      <c r="E2998" s="4">
        <v>2354087480</v>
      </c>
      <c r="F2998" s="4">
        <v>2375968238</v>
      </c>
    </row>
    <row r="2999">
      <c r="A2999" s="0" t="s">
        <v>101</v>
      </c>
      <c r="B2999" s="3">
        <v>44650</v>
      </c>
      <c r="C2999" s="3">
        <v>44652</v>
      </c>
      <c r="D2999" s="2">
        <v>4.7159496174</v>
      </c>
      <c r="E2999" s="4">
        <v>2433781257</v>
      </c>
      <c r="F2999" s="4">
        <v>2554237826</v>
      </c>
    </row>
    <row r="3000">
      <c r="A3000" s="0" t="s">
        <v>101</v>
      </c>
      <c r="B3000" s="3">
        <v>44559</v>
      </c>
      <c r="C3000" s="3">
        <v>44562</v>
      </c>
      <c r="D3000" s="2">
        <v>5.0742599363</v>
      </c>
      <c r="E3000" s="4">
        <v>2568996187</v>
      </c>
      <c r="F3000" s="4">
        <v>2706322000</v>
      </c>
    </row>
    <row r="3001">
      <c r="A3001" s="0" t="s">
        <v>101</v>
      </c>
      <c r="B3001" s="3">
        <v>44468</v>
      </c>
      <c r="C3001" s="3">
        <v>44470</v>
      </c>
      <c r="D3001" s="2">
        <v>8.5466294566</v>
      </c>
      <c r="E3001" s="4">
        <v>2706321999</v>
      </c>
      <c r="F3001" s="4">
        <v>2959237022</v>
      </c>
    </row>
    <row r="3002">
      <c r="A3002" s="0" t="s">
        <v>101</v>
      </c>
      <c r="B3002" s="3">
        <v>44376</v>
      </c>
      <c r="C3002" s="3">
        <v>44378</v>
      </c>
      <c r="D3002" s="2">
        <v>8.6236729915</v>
      </c>
      <c r="E3002" s="4">
        <v>2959237017</v>
      </c>
      <c r="F3002" s="4">
        <v>3238516051</v>
      </c>
    </row>
    <row r="3003">
      <c r="A3003" s="0" t="s">
        <v>101</v>
      </c>
      <c r="B3003" s="3">
        <v>44285</v>
      </c>
      <c r="C3003" s="3">
        <v>44287</v>
      </c>
      <c r="D3003" s="2">
        <v>13.1143160215</v>
      </c>
      <c r="E3003" s="4">
        <v>3238516050</v>
      </c>
      <c r="F3003" s="4">
        <v>3727329868</v>
      </c>
    </row>
    <row r="3004">
      <c r="A3004" s="0" t="s">
        <v>101</v>
      </c>
      <c r="B3004" s="3">
        <v>44194</v>
      </c>
      <c r="C3004" s="3">
        <v>44197</v>
      </c>
      <c r="D3004" s="2">
        <v>15.2506622403</v>
      </c>
      <c r="E3004" s="4">
        <v>3727329871</v>
      </c>
      <c r="F3004" s="4">
        <v>4398063713</v>
      </c>
    </row>
    <row r="3005">
      <c r="A3005" s="0" t="s">
        <v>101</v>
      </c>
      <c r="B3005" s="3">
        <v>44103</v>
      </c>
      <c r="C3005" s="3">
        <v>44105</v>
      </c>
      <c r="D3005" s="2">
        <v>16.8362282387</v>
      </c>
      <c r="E3005" s="4">
        <v>4398063708</v>
      </c>
      <c r="F3005" s="4">
        <v>5288437038</v>
      </c>
    </row>
    <row r="3006">
      <c r="A3006" s="0" t="s">
        <v>101</v>
      </c>
      <c r="B3006" s="3">
        <v>44011</v>
      </c>
      <c r="C3006" s="3">
        <v>44013</v>
      </c>
      <c r="D3006" s="2">
        <v>9.2658797317</v>
      </c>
      <c r="E3006" s="4">
        <v>5288437043</v>
      </c>
      <c r="F3006" s="4">
        <v>5828498725</v>
      </c>
    </row>
    <row r="3007">
      <c r="A3007" s="0" t="s">
        <v>101</v>
      </c>
      <c r="B3007" s="3">
        <v>43920</v>
      </c>
      <c r="C3007" s="3">
        <v>43922</v>
      </c>
      <c r="D3007" s="2">
        <v>18.533547059</v>
      </c>
      <c r="E3007" s="4">
        <v>5828498724</v>
      </c>
      <c r="F3007" s="4">
        <v>7154477105</v>
      </c>
    </row>
    <row r="3008">
      <c r="A3008" s="0" t="s">
        <v>101</v>
      </c>
      <c r="B3008" s="3">
        <v>43826</v>
      </c>
      <c r="C3008" s="3">
        <v>43831</v>
      </c>
      <c r="D3008" s="2">
        <v>27.8545634081</v>
      </c>
      <c r="E3008" s="4">
        <v>7154477103</v>
      </c>
      <c r="F3008" s="4">
        <v>9916742404</v>
      </c>
    </row>
    <row r="3009">
      <c r="A3009" s="0" t="s">
        <v>101</v>
      </c>
      <c r="B3009" s="3">
        <v>43735</v>
      </c>
      <c r="C3009" s="3">
        <v>43739</v>
      </c>
      <c r="D3009" s="2">
        <v>25.1048970242</v>
      </c>
      <c r="E3009" s="4">
        <v>9916742405</v>
      </c>
      <c r="F3009" s="4">
        <v>13240842206</v>
      </c>
    </row>
    <row r="3010">
      <c r="A3010" s="0" t="s">
        <v>101</v>
      </c>
      <c r="B3010" s="3">
        <v>43643</v>
      </c>
      <c r="C3010" s="3">
        <v>43647</v>
      </c>
      <c r="D3010" s="2">
        <v>15.1344930367</v>
      </c>
      <c r="E3010" s="4">
        <v>13240842207</v>
      </c>
      <c r="F3010" s="4">
        <v>15602148247</v>
      </c>
    </row>
    <row r="3011">
      <c r="A3011" s="0" t="s">
        <v>101</v>
      </c>
      <c r="B3011" s="3">
        <v>43552</v>
      </c>
      <c r="C3011" s="3">
        <v>43556</v>
      </c>
      <c r="D3011" s="2">
        <v>2.6973417713</v>
      </c>
      <c r="E3011" s="4">
        <v>15602148251</v>
      </c>
      <c r="F3011" s="4">
        <v>16034657773</v>
      </c>
    </row>
    <row r="3012">
      <c r="A3012" s="0" t="s">
        <v>101</v>
      </c>
      <c r="B3012" s="3">
        <v>43461</v>
      </c>
      <c r="C3012" s="3">
        <v>43466</v>
      </c>
      <c r="D3012" s="2">
        <v>3.0069570894</v>
      </c>
      <c r="E3012" s="4">
        <v>16034657770</v>
      </c>
      <c r="F3012" s="4">
        <v>16531760721</v>
      </c>
    </row>
    <row r="3013">
      <c r="A3013" s="0" t="s">
        <v>101</v>
      </c>
      <c r="B3013" s="3">
        <v>43370</v>
      </c>
      <c r="C3013" s="3">
        <v>43374</v>
      </c>
      <c r="D3013" s="2">
        <v>2.3137979564</v>
      </c>
      <c r="E3013" s="4">
        <v>16533487723</v>
      </c>
      <c r="F3013" s="4">
        <v>16925100349</v>
      </c>
    </row>
    <row r="3014">
      <c r="A3014" s="0" t="s">
        <v>101</v>
      </c>
      <c r="B3014" s="3">
        <v>43279</v>
      </c>
      <c r="C3014" s="3">
        <v>43282</v>
      </c>
      <c r="D3014" s="2">
        <v>1.1417812434</v>
      </c>
      <c r="E3014" s="4">
        <v>16931912199</v>
      </c>
      <c r="F3014" s="4">
        <v>17127470444</v>
      </c>
    </row>
    <row r="3015">
      <c r="A3015" s="0" t="s">
        <v>101</v>
      </c>
      <c r="B3015" s="3">
        <v>43186</v>
      </c>
      <c r="C3015" s="3">
        <v>43191</v>
      </c>
      <c r="D3015" s="2">
        <v>1.7561008283</v>
      </c>
      <c r="E3015" s="4">
        <v>17246511888</v>
      </c>
      <c r="F3015" s="4">
        <v>17554791731</v>
      </c>
    </row>
    <row r="3016">
      <c r="A3016" s="0" t="s">
        <v>101</v>
      </c>
      <c r="B3016" s="3">
        <v>43097</v>
      </c>
      <c r="C3016" s="3">
        <v>43101</v>
      </c>
      <c r="D3016" s="2">
        <v>1.2813960188</v>
      </c>
      <c r="E3016" s="4">
        <v>17684447111</v>
      </c>
      <c r="F3016" s="4">
        <v>17913996347</v>
      </c>
    </row>
    <row r="3017">
      <c r="A3017" s="0" t="s">
        <v>101</v>
      </c>
      <c r="B3017" s="3">
        <v>43006</v>
      </c>
      <c r="C3017" s="3">
        <v>43009</v>
      </c>
      <c r="D3017" s="2">
        <v>0.6089005784</v>
      </c>
      <c r="E3017" s="4">
        <v>17937850268</v>
      </c>
      <c r="F3017" s="4">
        <v>18047743080</v>
      </c>
    </row>
    <row r="3018">
      <c r="A3018" s="0" t="s">
        <v>101</v>
      </c>
      <c r="B3018" s="3">
        <v>42915</v>
      </c>
      <c r="C3018" s="3">
        <v>42917</v>
      </c>
      <c r="D3018" s="2">
        <v>0.5974509368</v>
      </c>
      <c r="E3018" s="4">
        <v>16452799617</v>
      </c>
      <c r="F3018" s="4">
        <v>16551687831</v>
      </c>
    </row>
    <row r="3019">
      <c r="A3019" s="0" t="s">
        <v>101</v>
      </c>
      <c r="B3019" s="3">
        <v>42824</v>
      </c>
      <c r="C3019" s="3">
        <v>42826</v>
      </c>
      <c r="D3019" s="2">
        <v>0.5907939748</v>
      </c>
      <c r="E3019" s="4">
        <v>14398769746</v>
      </c>
      <c r="F3019" s="4">
        <v>14484342368</v>
      </c>
    </row>
    <row r="3020">
      <c r="A3020" s="0" t="s">
        <v>101</v>
      </c>
      <c r="B3020" s="3">
        <v>42733</v>
      </c>
      <c r="C3020" s="3">
        <v>42736</v>
      </c>
      <c r="D3020" s="2">
        <v>0.4930122474</v>
      </c>
      <c r="E3020" s="4">
        <v>13526398851</v>
      </c>
      <c r="F3020" s="4">
        <v>13593416057</v>
      </c>
    </row>
    <row r="3021">
      <c r="A3021" s="0" t="s">
        <v>101</v>
      </c>
      <c r="B3021" s="3">
        <v>42642</v>
      </c>
      <c r="C3021" s="3">
        <v>42644</v>
      </c>
      <c r="D3021" s="2">
        <v>0.4474409747</v>
      </c>
      <c r="E3021" s="4">
        <v>11237641216</v>
      </c>
      <c r="F3021" s="4">
        <v>11288149020</v>
      </c>
    </row>
    <row r="3022">
      <c r="A3022" s="0" t="s">
        <v>101</v>
      </c>
      <c r="B3022" s="3">
        <v>42550</v>
      </c>
      <c r="C3022" s="3">
        <v>42552</v>
      </c>
      <c r="D3022" s="2">
        <v>0.6330978765</v>
      </c>
      <c r="E3022" s="4">
        <v>7743777962</v>
      </c>
      <c r="F3022" s="4">
        <v>7793116014</v>
      </c>
    </row>
    <row r="3023">
      <c r="A3023" s="0" t="s">
        <v>101</v>
      </c>
      <c r="B3023" s="3">
        <v>42459</v>
      </c>
      <c r="C3023" s="3">
        <v>42461</v>
      </c>
      <c r="D3023" s="2">
        <v>0.6443208981</v>
      </c>
      <c r="E3023" s="4">
        <v>7573664133</v>
      </c>
      <c r="F3023" s="4">
        <v>7622779293</v>
      </c>
    </row>
    <row r="3024">
      <c r="A3024" s="0" t="s">
        <v>101</v>
      </c>
      <c r="B3024" s="3">
        <v>42367</v>
      </c>
      <c r="C3024" s="3">
        <v>42370</v>
      </c>
      <c r="D3024" s="2">
        <v>0.6275646079</v>
      </c>
      <c r="E3024" s="4">
        <v>7653034899</v>
      </c>
      <c r="F3024" s="4">
        <v>7701365946</v>
      </c>
    </row>
    <row r="3025">
      <c r="A3025" s="0" t="s">
        <v>101</v>
      </c>
      <c r="B3025" s="3">
        <v>42276</v>
      </c>
      <c r="C3025" s="3">
        <v>42278</v>
      </c>
      <c r="D3025" s="2">
        <v>0.5584043898</v>
      </c>
      <c r="E3025" s="4">
        <v>7780500906</v>
      </c>
      <c r="F3025" s="4">
        <v>7824191535</v>
      </c>
    </row>
    <row r="3026">
      <c r="A3026" s="0" t="s">
        <v>101</v>
      </c>
      <c r="B3026" s="3">
        <v>42146</v>
      </c>
      <c r="C3026" s="3">
        <v>42186</v>
      </c>
      <c r="D3026" s="2">
        <v>0.2767013523</v>
      </c>
      <c r="E3026" s="4">
        <v>7892853646</v>
      </c>
      <c r="F3026" s="4">
        <v>7914753877</v>
      </c>
    </row>
    <row r="3027">
      <c r="A3027" s="0" t="s">
        <v>101</v>
      </c>
      <c r="B3027" s="3">
        <v>42055</v>
      </c>
      <c r="C3027" s="3">
        <v>42095</v>
      </c>
      <c r="D3027" s="2">
        <v>0.003331597</v>
      </c>
      <c r="E3027" s="4">
        <v>2685701173</v>
      </c>
      <c r="F3027" s="4">
        <v>2685790653</v>
      </c>
    </row>
    <row r="3028">
      <c r="A3028" s="0" t="s">
        <v>125</v>
      </c>
      <c r="B3028" s="3">
        <v>45377</v>
      </c>
      <c r="C3028" s="3">
        <v>45383</v>
      </c>
      <c r="D3028" s="2">
        <v>1.8218457801</v>
      </c>
      <c r="E3028" s="4">
        <v>1160183073</v>
      </c>
      <c r="F3028" s="4">
        <v>1181712044</v>
      </c>
    </row>
    <row r="3029">
      <c r="A3029" s="0" t="s">
        <v>125</v>
      </c>
      <c r="B3029" s="3">
        <v>45288</v>
      </c>
      <c r="C3029" s="3">
        <v>45292</v>
      </c>
      <c r="D3029" s="2">
        <v>1.7891331997</v>
      </c>
      <c r="E3029" s="4">
        <v>1183560389</v>
      </c>
      <c r="F3029" s="4">
        <v>1205121620</v>
      </c>
    </row>
    <row r="3030">
      <c r="A3030" s="0" t="s">
        <v>125</v>
      </c>
      <c r="B3030" s="3">
        <v>45197</v>
      </c>
      <c r="C3030" s="3">
        <v>45200</v>
      </c>
      <c r="D3030" s="2">
        <v>1.7799671127</v>
      </c>
      <c r="E3030" s="4">
        <v>1228910924</v>
      </c>
      <c r="F3030" s="4">
        <v>1251181544</v>
      </c>
    </row>
    <row r="3031">
      <c r="A3031" s="0" t="s">
        <v>125</v>
      </c>
      <c r="B3031" s="3">
        <v>45106</v>
      </c>
      <c r="C3031" s="3">
        <v>45108</v>
      </c>
      <c r="D3031" s="2">
        <v>1.690162216</v>
      </c>
      <c r="E3031" s="4">
        <v>1297587414</v>
      </c>
      <c r="F3031" s="4">
        <v>1319895794</v>
      </c>
    </row>
    <row r="3032">
      <c r="A3032" s="0" t="s">
        <v>125</v>
      </c>
      <c r="B3032" s="3">
        <v>45015</v>
      </c>
      <c r="C3032" s="3">
        <v>45017</v>
      </c>
      <c r="D3032" s="2">
        <v>1.6798725571</v>
      </c>
      <c r="E3032" s="4">
        <v>1321617051</v>
      </c>
      <c r="F3032" s="4">
        <v>1344197862</v>
      </c>
    </row>
    <row r="3033">
      <c r="A3033" s="0" t="s">
        <v>125</v>
      </c>
      <c r="B3033" s="3">
        <v>44924</v>
      </c>
      <c r="C3033" s="3">
        <v>44927</v>
      </c>
      <c r="D3033" s="2">
        <v>1.6604278013</v>
      </c>
      <c r="E3033" s="4">
        <v>1348759552</v>
      </c>
      <c r="F3033" s="4">
        <v>1371532865</v>
      </c>
    </row>
    <row r="3034">
      <c r="A3034" s="0" t="s">
        <v>125</v>
      </c>
      <c r="B3034" s="3">
        <v>44833</v>
      </c>
      <c r="C3034" s="3">
        <v>44835</v>
      </c>
      <c r="D3034" s="2">
        <v>1.6028256374</v>
      </c>
      <c r="E3034" s="4">
        <v>1402616393</v>
      </c>
      <c r="F3034" s="4">
        <v>1425464097</v>
      </c>
    </row>
    <row r="3035">
      <c r="A3035" s="0" t="s">
        <v>125</v>
      </c>
      <c r="B3035" s="3">
        <v>44741</v>
      </c>
      <c r="C3035" s="3">
        <v>44743</v>
      </c>
      <c r="D3035" s="2">
        <v>1.5992653814</v>
      </c>
      <c r="E3035" s="4">
        <v>1437903600</v>
      </c>
      <c r="F3035" s="4">
        <v>1461273237</v>
      </c>
    </row>
    <row r="3036">
      <c r="A3036" s="0" t="s">
        <v>125</v>
      </c>
      <c r="B3036" s="3">
        <v>44650</v>
      </c>
      <c r="C3036" s="3">
        <v>44652</v>
      </c>
      <c r="D3036" s="2">
        <v>3.3173137945</v>
      </c>
      <c r="E3036" s="4">
        <v>1489247647</v>
      </c>
      <c r="F3036" s="4">
        <v>1540345749</v>
      </c>
    </row>
    <row r="3037">
      <c r="A3037" s="0" t="s">
        <v>125</v>
      </c>
      <c r="B3037" s="3">
        <v>44559</v>
      </c>
      <c r="C3037" s="3">
        <v>44562</v>
      </c>
      <c r="D3037" s="2">
        <v>4.8425453783</v>
      </c>
      <c r="E3037" s="4">
        <v>1543765705</v>
      </c>
      <c r="F3037" s="4">
        <v>1622327658</v>
      </c>
    </row>
    <row r="3038">
      <c r="A3038" s="0" t="s">
        <v>125</v>
      </c>
      <c r="B3038" s="3">
        <v>44468</v>
      </c>
      <c r="C3038" s="3">
        <v>44470</v>
      </c>
      <c r="D3038" s="2">
        <v>4.7374872478</v>
      </c>
      <c r="E3038" s="4">
        <v>1622327654</v>
      </c>
      <c r="F3038" s="4">
        <v>1703007413</v>
      </c>
    </row>
    <row r="3039">
      <c r="A3039" s="0" t="s">
        <v>125</v>
      </c>
      <c r="B3039" s="3">
        <v>44376</v>
      </c>
      <c r="C3039" s="3">
        <v>44378</v>
      </c>
      <c r="D3039" s="2">
        <v>5.2835497769</v>
      </c>
      <c r="E3039" s="4">
        <v>1704197896</v>
      </c>
      <c r="F3039" s="4">
        <v>1799262844</v>
      </c>
    </row>
    <row r="3040">
      <c r="A3040" s="0" t="s">
        <v>125</v>
      </c>
      <c r="B3040" s="3">
        <v>44285</v>
      </c>
      <c r="C3040" s="3">
        <v>44287</v>
      </c>
      <c r="D3040" s="2">
        <v>10.0099151942</v>
      </c>
      <c r="E3040" s="4">
        <v>1799262840</v>
      </c>
      <c r="F3040" s="4">
        <v>1999401205</v>
      </c>
    </row>
    <row r="3041">
      <c r="A3041" s="0" t="s">
        <v>125</v>
      </c>
      <c r="B3041" s="3">
        <v>44194</v>
      </c>
      <c r="C3041" s="3">
        <v>44197</v>
      </c>
      <c r="D3041" s="2">
        <v>19.5030635122</v>
      </c>
      <c r="E3041" s="4">
        <v>1999401203</v>
      </c>
      <c r="F3041" s="4">
        <v>2483822727</v>
      </c>
    </row>
    <row r="3042">
      <c r="A3042" s="0" t="s">
        <v>125</v>
      </c>
      <c r="B3042" s="3">
        <v>44103</v>
      </c>
      <c r="C3042" s="3">
        <v>44105</v>
      </c>
      <c r="D3042" s="2">
        <v>9.6012809368</v>
      </c>
      <c r="E3042" s="4">
        <v>2483822726</v>
      </c>
      <c r="F3042" s="4">
        <v>2747630444</v>
      </c>
    </row>
    <row r="3043">
      <c r="A3043" s="0" t="s">
        <v>125</v>
      </c>
      <c r="B3043" s="3">
        <v>44011</v>
      </c>
      <c r="C3043" s="3">
        <v>44013</v>
      </c>
      <c r="D3043" s="2">
        <v>7.5585797548</v>
      </c>
      <c r="E3043" s="4">
        <v>2747630438</v>
      </c>
      <c r="F3043" s="4">
        <v>2972293622</v>
      </c>
    </row>
    <row r="3044">
      <c r="A3044" s="0" t="s">
        <v>125</v>
      </c>
      <c r="B3044" s="3">
        <v>43920</v>
      </c>
      <c r="C3044" s="3">
        <v>43922</v>
      </c>
      <c r="D3044" s="2">
        <v>14.5072407682</v>
      </c>
      <c r="E3044" s="4">
        <v>2972293630</v>
      </c>
      <c r="F3044" s="4">
        <v>3476661248</v>
      </c>
    </row>
    <row r="3045">
      <c r="A3045" s="0" t="s">
        <v>125</v>
      </c>
      <c r="B3045" s="3">
        <v>43826</v>
      </c>
      <c r="C3045" s="3">
        <v>43831</v>
      </c>
      <c r="D3045" s="2">
        <v>22.4918692306</v>
      </c>
      <c r="E3045" s="4">
        <v>3476661245</v>
      </c>
      <c r="F3045" s="4">
        <v>4485543917</v>
      </c>
    </row>
    <row r="3046">
      <c r="A3046" s="0" t="s">
        <v>125</v>
      </c>
      <c r="B3046" s="3">
        <v>43735</v>
      </c>
      <c r="C3046" s="3">
        <v>43739</v>
      </c>
      <c r="D3046" s="2">
        <v>21.9961203383</v>
      </c>
      <c r="E3046" s="4">
        <v>4485543916</v>
      </c>
      <c r="F3046" s="4">
        <v>5750411307</v>
      </c>
    </row>
    <row r="3047">
      <c r="A3047" s="0" t="s">
        <v>125</v>
      </c>
      <c r="B3047" s="3">
        <v>43643</v>
      </c>
      <c r="C3047" s="3">
        <v>43647</v>
      </c>
      <c r="D3047" s="2">
        <v>6.0837191075</v>
      </c>
      <c r="E3047" s="4">
        <v>5750411306</v>
      </c>
      <c r="F3047" s="4">
        <v>6122912078</v>
      </c>
    </row>
    <row r="3048">
      <c r="A3048" s="0" t="s">
        <v>125</v>
      </c>
      <c r="B3048" s="3">
        <v>43552</v>
      </c>
      <c r="C3048" s="3">
        <v>43556</v>
      </c>
      <c r="D3048" s="2">
        <v>3.4547116402</v>
      </c>
      <c r="E3048" s="4">
        <v>6123962648</v>
      </c>
      <c r="F3048" s="4">
        <v>6343098407</v>
      </c>
    </row>
    <row r="3049">
      <c r="A3049" s="0" t="s">
        <v>125</v>
      </c>
      <c r="B3049" s="3">
        <v>43461</v>
      </c>
      <c r="C3049" s="3">
        <v>43466</v>
      </c>
      <c r="D3049" s="2">
        <v>14.0254636881</v>
      </c>
      <c r="E3049" s="4">
        <v>6343098412</v>
      </c>
      <c r="F3049" s="4">
        <v>7377880340</v>
      </c>
    </row>
    <row r="3050">
      <c r="A3050" s="0" t="s">
        <v>125</v>
      </c>
      <c r="B3050" s="3">
        <v>43370</v>
      </c>
      <c r="C3050" s="3">
        <v>43374</v>
      </c>
      <c r="D3050" s="2">
        <v>1.5973831534</v>
      </c>
      <c r="E3050" s="4">
        <v>7377880352</v>
      </c>
      <c r="F3050" s="4">
        <v>7497646494</v>
      </c>
    </row>
    <row r="3051">
      <c r="A3051" s="0" t="s">
        <v>125</v>
      </c>
      <c r="B3051" s="3">
        <v>43279</v>
      </c>
      <c r="C3051" s="3">
        <v>43282</v>
      </c>
      <c r="D3051" s="2">
        <v>1.4073813374</v>
      </c>
      <c r="E3051" s="4">
        <v>7505920984</v>
      </c>
      <c r="F3051" s="4">
        <v>7613065852</v>
      </c>
    </row>
    <row r="3052">
      <c r="A3052" s="0" t="s">
        <v>125</v>
      </c>
      <c r="B3052" s="3">
        <v>43186</v>
      </c>
      <c r="C3052" s="3">
        <v>43191</v>
      </c>
      <c r="D3052" s="2">
        <v>1.677561888</v>
      </c>
      <c r="E3052" s="4">
        <v>7644144475</v>
      </c>
      <c r="F3052" s="4">
        <v>7774567659</v>
      </c>
    </row>
    <row r="3053">
      <c r="A3053" s="0" t="s">
        <v>125</v>
      </c>
      <c r="B3053" s="3">
        <v>43097</v>
      </c>
      <c r="C3053" s="3">
        <v>43101</v>
      </c>
      <c r="D3053" s="2">
        <v>1.6612992527</v>
      </c>
      <c r="E3053" s="4">
        <v>7873577063</v>
      </c>
      <c r="F3053" s="4">
        <v>8006590491</v>
      </c>
    </row>
    <row r="3054">
      <c r="A3054" s="0" t="s">
        <v>125</v>
      </c>
      <c r="B3054" s="3">
        <v>43006</v>
      </c>
      <c r="C3054" s="3">
        <v>43009</v>
      </c>
      <c r="D3054" s="2">
        <v>1.0488358023</v>
      </c>
      <c r="E3054" s="4">
        <v>8009955868</v>
      </c>
      <c r="F3054" s="4">
        <v>8094857633</v>
      </c>
    </row>
    <row r="3055">
      <c r="A3055" s="0" t="s">
        <v>125</v>
      </c>
      <c r="B3055" s="3">
        <v>42915</v>
      </c>
      <c r="C3055" s="3">
        <v>42917</v>
      </c>
      <c r="D3055" s="2">
        <v>0.9433540069</v>
      </c>
      <c r="E3055" s="4">
        <v>7312861032</v>
      </c>
      <c r="F3055" s="4">
        <v>7382504181</v>
      </c>
    </row>
    <row r="3056">
      <c r="A3056" s="0" t="s">
        <v>125</v>
      </c>
      <c r="B3056" s="3">
        <v>42824</v>
      </c>
      <c r="C3056" s="3">
        <v>42826</v>
      </c>
      <c r="D3056" s="2">
        <v>0.9505897769</v>
      </c>
      <c r="E3056" s="4">
        <v>6040889271</v>
      </c>
      <c r="F3056" s="4">
        <v>6098864453</v>
      </c>
    </row>
    <row r="3057">
      <c r="A3057" s="0" t="s">
        <v>125</v>
      </c>
      <c r="B3057" s="3">
        <v>42733</v>
      </c>
      <c r="C3057" s="3">
        <v>42736</v>
      </c>
      <c r="D3057" s="2">
        <v>0.7837675685</v>
      </c>
      <c r="E3057" s="4">
        <v>5180734118</v>
      </c>
      <c r="F3057" s="4">
        <v>5221659794</v>
      </c>
    </row>
    <row r="3058">
      <c r="A3058" s="0" t="s">
        <v>125</v>
      </c>
      <c r="B3058" s="3">
        <v>42642</v>
      </c>
      <c r="C3058" s="3">
        <v>42644</v>
      </c>
      <c r="D3058" s="2">
        <v>0.6896954881</v>
      </c>
      <c r="E3058" s="4">
        <v>4554739891</v>
      </c>
      <c r="F3058" s="4">
        <v>4586371891</v>
      </c>
    </row>
    <row r="3059">
      <c r="A3059" s="0" t="s">
        <v>125</v>
      </c>
      <c r="B3059" s="3">
        <v>42550</v>
      </c>
      <c r="C3059" s="3">
        <v>42552</v>
      </c>
      <c r="D3059" s="2">
        <v>1.1059856751</v>
      </c>
      <c r="E3059" s="4">
        <v>2666111736</v>
      </c>
      <c r="F3059" s="4">
        <v>2695928317</v>
      </c>
    </row>
    <row r="3060">
      <c r="A3060" s="0" t="s">
        <v>125</v>
      </c>
      <c r="B3060" s="3">
        <v>42459</v>
      </c>
      <c r="C3060" s="3">
        <v>42461</v>
      </c>
      <c r="D3060" s="2">
        <v>1.1466612355</v>
      </c>
      <c r="E3060" s="4">
        <v>2564449713</v>
      </c>
      <c r="F3060" s="4">
        <v>2594196357</v>
      </c>
    </row>
    <row r="3061">
      <c r="A3061" s="0" t="s">
        <v>125</v>
      </c>
      <c r="B3061" s="3">
        <v>42367</v>
      </c>
      <c r="C3061" s="3">
        <v>42370</v>
      </c>
      <c r="D3061" s="2">
        <v>1.1231454027</v>
      </c>
      <c r="E3061" s="4">
        <v>2590556111</v>
      </c>
      <c r="F3061" s="4">
        <v>2619982322</v>
      </c>
    </row>
    <row r="3062">
      <c r="A3062" s="0" t="s">
        <v>125</v>
      </c>
      <c r="B3062" s="3">
        <v>42276</v>
      </c>
      <c r="C3062" s="3">
        <v>42278</v>
      </c>
      <c r="D3062" s="2">
        <v>0.9795531255</v>
      </c>
      <c r="E3062" s="4">
        <v>2645188731</v>
      </c>
      <c r="F3062" s="4">
        <v>2671356083</v>
      </c>
    </row>
    <row r="3063">
      <c r="A3063" s="0" t="s">
        <v>125</v>
      </c>
      <c r="B3063" s="3">
        <v>42146</v>
      </c>
      <c r="C3063" s="3">
        <v>42186</v>
      </c>
      <c r="D3063" s="2">
        <v>0.4239061779</v>
      </c>
      <c r="E3063" s="4">
        <v>2549551704</v>
      </c>
      <c r="F3063" s="4">
        <v>2560405421</v>
      </c>
    </row>
    <row r="3064">
      <c r="A3064" s="0" t="s">
        <v>125</v>
      </c>
      <c r="B3064" s="3">
        <v>42055</v>
      </c>
      <c r="C3064" s="3">
        <v>42095</v>
      </c>
      <c r="D3064" s="2">
        <v>0.0011770276</v>
      </c>
      <c r="E3064" s="4">
        <v>743606781</v>
      </c>
      <c r="F3064" s="4">
        <v>743615534</v>
      </c>
    </row>
    <row r="3065">
      <c r="A3065" s="0" t="s">
        <v>188</v>
      </c>
      <c r="B3065" s="3">
        <v>45377</v>
      </c>
      <c r="C3065" s="3">
        <v>45383</v>
      </c>
      <c r="D3065" s="2">
        <v>3.4727522565</v>
      </c>
      <c r="E3065" s="4">
        <v>496454287</v>
      </c>
      <c r="F3065" s="4">
        <v>514315179</v>
      </c>
    </row>
    <row r="3066">
      <c r="A3066" s="0" t="s">
        <v>188</v>
      </c>
      <c r="B3066" s="3">
        <v>45288</v>
      </c>
      <c r="C3066" s="3">
        <v>45292</v>
      </c>
      <c r="D3066" s="2">
        <v>3.3871841291</v>
      </c>
      <c r="E3066" s="4">
        <v>515625744</v>
      </c>
      <c r="F3066" s="4">
        <v>533703256</v>
      </c>
    </row>
    <row r="3067">
      <c r="A3067" s="0" t="s">
        <v>188</v>
      </c>
      <c r="B3067" s="3">
        <v>45197</v>
      </c>
      <c r="C3067" s="3">
        <v>45200</v>
      </c>
      <c r="D3067" s="2">
        <v>3.0821983473</v>
      </c>
      <c r="E3067" s="4">
        <v>568685363</v>
      </c>
      <c r="F3067" s="4">
        <v>586770803</v>
      </c>
    </row>
    <row r="3068">
      <c r="A3068" s="0" t="s">
        <v>188</v>
      </c>
      <c r="B3068" s="3">
        <v>45106</v>
      </c>
      <c r="C3068" s="3">
        <v>45108</v>
      </c>
      <c r="D3068" s="2">
        <v>3.0491092369</v>
      </c>
      <c r="E3068" s="4">
        <v>589317055</v>
      </c>
      <c r="F3068" s="4">
        <v>607851099</v>
      </c>
    </row>
    <row r="3069">
      <c r="A3069" s="0" t="s">
        <v>188</v>
      </c>
      <c r="B3069" s="3">
        <v>45015</v>
      </c>
      <c r="C3069" s="3">
        <v>45017</v>
      </c>
      <c r="D3069" s="2">
        <v>3.0006095974</v>
      </c>
      <c r="E3069" s="4">
        <v>608351749</v>
      </c>
      <c r="F3069" s="4">
        <v>627170693</v>
      </c>
    </row>
    <row r="3070">
      <c r="A3070" s="0" t="s">
        <v>188</v>
      </c>
      <c r="B3070" s="3">
        <v>44924</v>
      </c>
      <c r="C3070" s="3">
        <v>44927</v>
      </c>
      <c r="D3070" s="2">
        <v>2.9286097018</v>
      </c>
      <c r="E3070" s="4">
        <v>628480048</v>
      </c>
      <c r="F3070" s="4">
        <v>647441070</v>
      </c>
    </row>
    <row r="3071">
      <c r="A3071" s="0" t="s">
        <v>188</v>
      </c>
      <c r="B3071" s="3">
        <v>44833</v>
      </c>
      <c r="C3071" s="3">
        <v>44835</v>
      </c>
      <c r="D3071" s="2">
        <v>2.8556618086</v>
      </c>
      <c r="E3071" s="4">
        <v>651770074</v>
      </c>
      <c r="F3071" s="4">
        <v>670929553</v>
      </c>
    </row>
    <row r="3072">
      <c r="A3072" s="0" t="s">
        <v>188</v>
      </c>
      <c r="B3072" s="3">
        <v>44741</v>
      </c>
      <c r="C3072" s="3">
        <v>44743</v>
      </c>
      <c r="D3072" s="2">
        <v>2.9876158673</v>
      </c>
      <c r="E3072" s="4">
        <v>689409800</v>
      </c>
      <c r="F3072" s="4">
        <v>710641024</v>
      </c>
    </row>
    <row r="3073">
      <c r="A3073" s="0" t="s">
        <v>188</v>
      </c>
      <c r="B3073" s="3">
        <v>44650</v>
      </c>
      <c r="C3073" s="3">
        <v>44652</v>
      </c>
      <c r="D3073" s="2">
        <v>5.4603239397</v>
      </c>
      <c r="E3073" s="4">
        <v>719976357</v>
      </c>
      <c r="F3073" s="4">
        <v>761560000</v>
      </c>
    </row>
    <row r="3074">
      <c r="A3074" s="0" t="s">
        <v>188</v>
      </c>
      <c r="B3074" s="3">
        <v>44559</v>
      </c>
      <c r="C3074" s="3">
        <v>44562</v>
      </c>
      <c r="D3074" s="2">
        <v>5.0336850663</v>
      </c>
      <c r="E3074" s="4">
        <v>761559999</v>
      </c>
      <c r="F3074" s="4">
        <v>801926451</v>
      </c>
    </row>
    <row r="3075">
      <c r="A3075" s="0" t="s">
        <v>188</v>
      </c>
      <c r="B3075" s="3">
        <v>44468</v>
      </c>
      <c r="C3075" s="3">
        <v>44470</v>
      </c>
      <c r="D3075" s="2">
        <v>6.8336438507</v>
      </c>
      <c r="E3075" s="4">
        <v>803043396</v>
      </c>
      <c r="F3075" s="4">
        <v>861945695</v>
      </c>
    </row>
    <row r="3076">
      <c r="A3076" s="0" t="s">
        <v>188</v>
      </c>
      <c r="B3076" s="3">
        <v>44376</v>
      </c>
      <c r="C3076" s="3">
        <v>44378</v>
      </c>
      <c r="D3076" s="2">
        <v>6.4517869047</v>
      </c>
      <c r="E3076" s="4">
        <v>861945702</v>
      </c>
      <c r="F3076" s="4">
        <v>921391947</v>
      </c>
    </row>
    <row r="3077">
      <c r="A3077" s="0" t="s">
        <v>188</v>
      </c>
      <c r="B3077" s="3">
        <v>44285</v>
      </c>
      <c r="C3077" s="3">
        <v>44287</v>
      </c>
      <c r="D3077" s="2">
        <v>12.206399993</v>
      </c>
      <c r="E3077" s="4">
        <v>921391941</v>
      </c>
      <c r="F3077" s="4">
        <v>1049497846</v>
      </c>
    </row>
    <row r="3078">
      <c r="A3078" s="0" t="s">
        <v>188</v>
      </c>
      <c r="B3078" s="3">
        <v>44194</v>
      </c>
      <c r="C3078" s="3">
        <v>44197</v>
      </c>
      <c r="D3078" s="2">
        <v>11.2396510545</v>
      </c>
      <c r="E3078" s="4">
        <v>1049497848</v>
      </c>
      <c r="F3078" s="4">
        <v>1182394910</v>
      </c>
    </row>
    <row r="3079">
      <c r="A3079" s="0" t="s">
        <v>188</v>
      </c>
      <c r="B3079" s="3">
        <v>44103</v>
      </c>
      <c r="C3079" s="3">
        <v>44105</v>
      </c>
      <c r="D3079" s="2">
        <v>8.7846319313</v>
      </c>
      <c r="E3079" s="4">
        <v>1182394904</v>
      </c>
      <c r="F3079" s="4">
        <v>1296267207</v>
      </c>
    </row>
    <row r="3080">
      <c r="A3080" s="0" t="s">
        <v>188</v>
      </c>
      <c r="B3080" s="3">
        <v>44011</v>
      </c>
      <c r="C3080" s="3">
        <v>44013</v>
      </c>
      <c r="D3080" s="2">
        <v>8.3937712106</v>
      </c>
      <c r="E3080" s="4">
        <v>1296267212</v>
      </c>
      <c r="F3080" s="4">
        <v>1415042655</v>
      </c>
    </row>
    <row r="3081">
      <c r="A3081" s="0" t="s">
        <v>188</v>
      </c>
      <c r="B3081" s="3">
        <v>43920</v>
      </c>
      <c r="C3081" s="3">
        <v>43922</v>
      </c>
      <c r="D3081" s="2">
        <v>10.6040023667</v>
      </c>
      <c r="E3081" s="4">
        <v>1415042650</v>
      </c>
      <c r="F3081" s="4">
        <v>1582892621</v>
      </c>
    </row>
    <row r="3082">
      <c r="A3082" s="0" t="s">
        <v>188</v>
      </c>
      <c r="B3082" s="3">
        <v>43826</v>
      </c>
      <c r="C3082" s="3">
        <v>43831</v>
      </c>
      <c r="D3082" s="2">
        <v>18.9605684114</v>
      </c>
      <c r="E3082" s="4">
        <v>1582892626</v>
      </c>
      <c r="F3082" s="4">
        <v>1953237572</v>
      </c>
    </row>
    <row r="3083">
      <c r="A3083" s="0" t="s">
        <v>188</v>
      </c>
      <c r="B3083" s="3">
        <v>43735</v>
      </c>
      <c r="C3083" s="3">
        <v>43739</v>
      </c>
      <c r="D3083" s="2">
        <v>7.4852262248</v>
      </c>
      <c r="E3083" s="4">
        <v>1953237570</v>
      </c>
      <c r="F3083" s="4">
        <v>2111270979</v>
      </c>
    </row>
    <row r="3084">
      <c r="A3084" s="0" t="s">
        <v>188</v>
      </c>
      <c r="B3084" s="3">
        <v>43643</v>
      </c>
      <c r="C3084" s="3">
        <v>43647</v>
      </c>
      <c r="D3084" s="2">
        <v>6.5813283905</v>
      </c>
      <c r="E3084" s="4">
        <v>2111270983</v>
      </c>
      <c r="F3084" s="4">
        <v>2260009639</v>
      </c>
    </row>
    <row r="3085">
      <c r="A3085" s="0" t="s">
        <v>188</v>
      </c>
      <c r="B3085" s="3">
        <v>43552</v>
      </c>
      <c r="C3085" s="3">
        <v>43556</v>
      </c>
      <c r="D3085" s="2">
        <v>7.5427893595</v>
      </c>
      <c r="E3085" s="4">
        <v>2260009641</v>
      </c>
      <c r="F3085" s="4">
        <v>2444384408</v>
      </c>
    </row>
    <row r="3086">
      <c r="A3086" s="0" t="s">
        <v>188</v>
      </c>
      <c r="B3086" s="3">
        <v>43461</v>
      </c>
      <c r="C3086" s="3">
        <v>43466</v>
      </c>
      <c r="D3086" s="2">
        <v>2.4554445313</v>
      </c>
      <c r="E3086" s="4">
        <v>2445666242</v>
      </c>
      <c r="F3086" s="4">
        <v>2507229881</v>
      </c>
    </row>
    <row r="3087">
      <c r="A3087" s="0" t="s">
        <v>188</v>
      </c>
      <c r="B3087" s="3">
        <v>43370</v>
      </c>
      <c r="C3087" s="3">
        <v>43374</v>
      </c>
      <c r="D3087" s="2">
        <v>2.835345094</v>
      </c>
      <c r="E3087" s="4">
        <v>2507229874</v>
      </c>
      <c r="F3087" s="4">
        <v>2580392918</v>
      </c>
    </row>
    <row r="3088">
      <c r="A3088" s="0" t="s">
        <v>188</v>
      </c>
      <c r="B3088" s="3">
        <v>43279</v>
      </c>
      <c r="C3088" s="3">
        <v>43282</v>
      </c>
      <c r="D3088" s="2">
        <v>2.0202750551</v>
      </c>
      <c r="E3088" s="4">
        <v>2584057453</v>
      </c>
      <c r="F3088" s="4">
        <v>2637338954</v>
      </c>
    </row>
    <row r="3089">
      <c r="A3089" s="0" t="s">
        <v>188</v>
      </c>
      <c r="B3089" s="3">
        <v>43186</v>
      </c>
      <c r="C3089" s="3">
        <v>43191</v>
      </c>
      <c r="D3089" s="2">
        <v>2.5171931527</v>
      </c>
      <c r="E3089" s="4">
        <v>2648416902</v>
      </c>
      <c r="F3089" s="4">
        <v>2716804109</v>
      </c>
    </row>
    <row r="3090">
      <c r="A3090" s="0" t="s">
        <v>188</v>
      </c>
      <c r="B3090" s="3">
        <v>43097</v>
      </c>
      <c r="C3090" s="3">
        <v>43101</v>
      </c>
      <c r="D3090" s="2">
        <v>2.5828756875</v>
      </c>
      <c r="E3090" s="4">
        <v>2737334075</v>
      </c>
      <c r="F3090" s="4">
        <v>2809910572</v>
      </c>
    </row>
    <row r="3091">
      <c r="A3091" s="0" t="s">
        <v>188</v>
      </c>
      <c r="B3091" s="3">
        <v>43006</v>
      </c>
      <c r="C3091" s="3">
        <v>43009</v>
      </c>
      <c r="D3091" s="2">
        <v>1.646651097</v>
      </c>
      <c r="E3091" s="4">
        <v>2810297556</v>
      </c>
      <c r="F3091" s="4">
        <v>2857348110</v>
      </c>
    </row>
    <row r="3092">
      <c r="A3092" s="0" t="s">
        <v>188</v>
      </c>
      <c r="B3092" s="3">
        <v>42915</v>
      </c>
      <c r="C3092" s="3">
        <v>42917</v>
      </c>
      <c r="D3092" s="2">
        <v>1.574819128</v>
      </c>
      <c r="E3092" s="4">
        <v>2642617321</v>
      </c>
      <c r="F3092" s="4">
        <v>2684899634</v>
      </c>
    </row>
    <row r="3093">
      <c r="A3093" s="0" t="s">
        <v>188</v>
      </c>
      <c r="B3093" s="3">
        <v>42824</v>
      </c>
      <c r="C3093" s="3">
        <v>42826</v>
      </c>
      <c r="D3093" s="2">
        <v>1.4964301263</v>
      </c>
      <c r="E3093" s="4">
        <v>2346479932</v>
      </c>
      <c r="F3093" s="4">
        <v>2382126795</v>
      </c>
    </row>
    <row r="3094">
      <c r="A3094" s="0" t="s">
        <v>188</v>
      </c>
      <c r="B3094" s="3">
        <v>42733</v>
      </c>
      <c r="C3094" s="3">
        <v>42736</v>
      </c>
      <c r="D3094" s="2">
        <v>1.2923996448</v>
      </c>
      <c r="E3094" s="4">
        <v>2132961926</v>
      </c>
      <c r="F3094" s="4">
        <v>2160889251</v>
      </c>
    </row>
    <row r="3095">
      <c r="A3095" s="0" t="s">
        <v>188</v>
      </c>
      <c r="B3095" s="3">
        <v>42642</v>
      </c>
      <c r="C3095" s="3">
        <v>42644</v>
      </c>
      <c r="D3095" s="2">
        <v>1.0889521658</v>
      </c>
      <c r="E3095" s="4">
        <v>1761817847</v>
      </c>
      <c r="F3095" s="4">
        <v>1781214420</v>
      </c>
    </row>
    <row r="3096">
      <c r="A3096" s="0" t="s">
        <v>188</v>
      </c>
      <c r="B3096" s="3">
        <v>42550</v>
      </c>
      <c r="C3096" s="3">
        <v>42552</v>
      </c>
      <c r="D3096" s="2">
        <v>1.3289558205</v>
      </c>
      <c r="E3096" s="4">
        <v>1325312967</v>
      </c>
      <c r="F3096" s="4">
        <v>1343163010</v>
      </c>
    </row>
    <row r="3097">
      <c r="A3097" s="0" t="s">
        <v>188</v>
      </c>
      <c r="B3097" s="3">
        <v>42459</v>
      </c>
      <c r="C3097" s="3">
        <v>42461</v>
      </c>
      <c r="D3097" s="2">
        <v>1.7059399059</v>
      </c>
      <c r="E3097" s="4">
        <v>1020995394</v>
      </c>
      <c r="F3097" s="4">
        <v>1038715252</v>
      </c>
    </row>
    <row r="3098">
      <c r="A3098" s="0" t="s">
        <v>188</v>
      </c>
      <c r="B3098" s="3">
        <v>42367</v>
      </c>
      <c r="C3098" s="3">
        <v>42370</v>
      </c>
      <c r="D3098" s="2">
        <v>1.6351162612</v>
      </c>
      <c r="E3098" s="4">
        <v>1027586924</v>
      </c>
      <c r="F3098" s="4">
        <v>1044668468</v>
      </c>
    </row>
    <row r="3099">
      <c r="A3099" s="0" t="s">
        <v>188</v>
      </c>
      <c r="B3099" s="3">
        <v>42276</v>
      </c>
      <c r="C3099" s="3">
        <v>42278</v>
      </c>
      <c r="D3099" s="2">
        <v>1.4784801883</v>
      </c>
      <c r="E3099" s="4">
        <v>1027635203</v>
      </c>
      <c r="F3099" s="4">
        <v>1043056588</v>
      </c>
    </row>
    <row r="3100">
      <c r="A3100" s="0" t="s">
        <v>188</v>
      </c>
      <c r="B3100" s="3">
        <v>42146</v>
      </c>
      <c r="C3100" s="3">
        <v>42186</v>
      </c>
      <c r="D3100" s="2">
        <v>0.3849856873</v>
      </c>
      <c r="E3100" s="4">
        <v>1017412916</v>
      </c>
      <c r="F3100" s="4">
        <v>1021344948</v>
      </c>
    </row>
    <row r="3101">
      <c r="A3101" s="0" t="s">
        <v>188</v>
      </c>
      <c r="B3101" s="3">
        <v>42055</v>
      </c>
      <c r="C3101" s="3">
        <v>42095</v>
      </c>
      <c r="D3101" s="2">
        <v>0.0032141872</v>
      </c>
      <c r="E3101" s="4">
        <v>176372046</v>
      </c>
      <c r="F3101" s="4">
        <v>176377715</v>
      </c>
    </row>
    <row r="3102">
      <c r="A3102" s="0" t="s">
        <v>190</v>
      </c>
      <c r="B3102" s="3">
        <v>45377</v>
      </c>
      <c r="C3102" s="3">
        <v>45383</v>
      </c>
      <c r="D3102" s="2">
        <v>0.1856493918</v>
      </c>
      <c r="E3102" s="4">
        <v>495846414</v>
      </c>
      <c r="F3102" s="4">
        <v>496768662</v>
      </c>
    </row>
    <row r="3103">
      <c r="A3103" s="0" t="s">
        <v>190</v>
      </c>
      <c r="B3103" s="3">
        <v>45288</v>
      </c>
      <c r="C3103" s="3">
        <v>45292</v>
      </c>
      <c r="D3103" s="2">
        <v>0.1258754851</v>
      </c>
      <c r="E3103" s="4">
        <v>526992168</v>
      </c>
      <c r="F3103" s="4">
        <v>527656358</v>
      </c>
    </row>
    <row r="3104">
      <c r="A3104" s="0" t="s">
        <v>190</v>
      </c>
      <c r="B3104" s="3">
        <v>45197</v>
      </c>
      <c r="C3104" s="3">
        <v>45200</v>
      </c>
      <c r="D3104" s="2">
        <v>0.1201543752</v>
      </c>
      <c r="E3104" s="4">
        <v>572995171</v>
      </c>
      <c r="F3104" s="4">
        <v>573684478</v>
      </c>
    </row>
    <row r="3105">
      <c r="A3105" s="0" t="s">
        <v>190</v>
      </c>
      <c r="B3105" s="3">
        <v>45106</v>
      </c>
      <c r="C3105" s="3">
        <v>45108</v>
      </c>
      <c r="D3105" s="2">
        <v>0.176833068</v>
      </c>
      <c r="E3105" s="4">
        <v>580237282</v>
      </c>
      <c r="F3105" s="4">
        <v>581265151</v>
      </c>
    </row>
    <row r="3106">
      <c r="A3106" s="0" t="s">
        <v>190</v>
      </c>
      <c r="B3106" s="3">
        <v>45015</v>
      </c>
      <c r="C3106" s="3">
        <v>45017</v>
      </c>
      <c r="D3106" s="2">
        <v>0.1849651957</v>
      </c>
      <c r="E3106" s="4">
        <v>584399101</v>
      </c>
      <c r="F3106" s="4">
        <v>585482039</v>
      </c>
    </row>
    <row r="3107">
      <c r="A3107" s="0" t="s">
        <v>190</v>
      </c>
      <c r="B3107" s="3">
        <v>44924</v>
      </c>
      <c r="C3107" s="3">
        <v>44927</v>
      </c>
      <c r="D3107" s="2">
        <v>0.1273788715</v>
      </c>
      <c r="E3107" s="4">
        <v>614407884</v>
      </c>
      <c r="F3107" s="4">
        <v>615191508</v>
      </c>
    </row>
    <row r="3108">
      <c r="A3108" s="0" t="s">
        <v>190</v>
      </c>
      <c r="B3108" s="3">
        <v>44833</v>
      </c>
      <c r="C3108" s="3">
        <v>44835</v>
      </c>
      <c r="D3108" s="2">
        <v>0.1196504606</v>
      </c>
      <c r="E3108" s="4">
        <v>640287758</v>
      </c>
      <c r="F3108" s="4">
        <v>641054783</v>
      </c>
    </row>
    <row r="3109">
      <c r="A3109" s="0" t="s">
        <v>190</v>
      </c>
      <c r="B3109" s="3">
        <v>44741</v>
      </c>
      <c r="C3109" s="3">
        <v>44743</v>
      </c>
      <c r="D3109" s="2">
        <v>0.1489956587</v>
      </c>
      <c r="E3109" s="4">
        <v>673803487</v>
      </c>
      <c r="F3109" s="4">
        <v>674808923</v>
      </c>
    </row>
    <row r="3110">
      <c r="A3110" s="0" t="s">
        <v>190</v>
      </c>
      <c r="B3110" s="3">
        <v>44650</v>
      </c>
      <c r="C3110" s="3">
        <v>44652</v>
      </c>
      <c r="D3110" s="2">
        <v>3.8562362892</v>
      </c>
      <c r="E3110" s="4">
        <v>691264463</v>
      </c>
      <c r="F3110" s="4">
        <v>718990433</v>
      </c>
    </row>
    <row r="3111">
      <c r="A3111" s="0" t="s">
        <v>190</v>
      </c>
      <c r="B3111" s="3">
        <v>44559</v>
      </c>
      <c r="C3111" s="3">
        <v>44562</v>
      </c>
      <c r="D3111" s="2">
        <v>6.4706686594</v>
      </c>
      <c r="E3111" s="4">
        <v>720405752</v>
      </c>
      <c r="F3111" s="4">
        <v>770245806</v>
      </c>
    </row>
    <row r="3112">
      <c r="A3112" s="0" t="s">
        <v>190</v>
      </c>
      <c r="B3112" s="3">
        <v>44468</v>
      </c>
      <c r="C3112" s="3">
        <v>44470</v>
      </c>
      <c r="D3112" s="2">
        <v>9.6284708292</v>
      </c>
      <c r="E3112" s="4">
        <v>770245799</v>
      </c>
      <c r="F3112" s="4">
        <v>852310242</v>
      </c>
    </row>
    <row r="3113">
      <c r="A3113" s="0" t="s">
        <v>190</v>
      </c>
      <c r="B3113" s="3">
        <v>44376</v>
      </c>
      <c r="C3113" s="3">
        <v>44378</v>
      </c>
      <c r="D3113" s="2">
        <v>8.0631681931</v>
      </c>
      <c r="E3113" s="4">
        <v>852310242</v>
      </c>
      <c r="F3113" s="4">
        <v>927060706</v>
      </c>
    </row>
    <row r="3114">
      <c r="A3114" s="0" t="s">
        <v>190</v>
      </c>
      <c r="B3114" s="3">
        <v>44285</v>
      </c>
      <c r="C3114" s="3">
        <v>44287</v>
      </c>
      <c r="D3114" s="2">
        <v>23.3505099443</v>
      </c>
      <c r="E3114" s="4">
        <v>927060706</v>
      </c>
      <c r="F3114" s="4">
        <v>1209480592</v>
      </c>
    </row>
    <row r="3115">
      <c r="A3115" s="0" t="s">
        <v>190</v>
      </c>
      <c r="B3115" s="3">
        <v>44194</v>
      </c>
      <c r="C3115" s="3">
        <v>44197</v>
      </c>
      <c r="D3115" s="2">
        <v>30.1550909223</v>
      </c>
      <c r="E3115" s="4">
        <v>1209480592</v>
      </c>
      <c r="F3115" s="4">
        <v>1731666070</v>
      </c>
    </row>
    <row r="3116">
      <c r="A3116" s="0" t="s">
        <v>190</v>
      </c>
      <c r="B3116" s="3">
        <v>44103</v>
      </c>
      <c r="C3116" s="3">
        <v>44105</v>
      </c>
      <c r="D3116" s="2">
        <v>16.2356397938</v>
      </c>
      <c r="E3116" s="4">
        <v>1731666070</v>
      </c>
      <c r="F3116" s="4">
        <v>2067306508</v>
      </c>
    </row>
    <row r="3117">
      <c r="A3117" s="0" t="s">
        <v>190</v>
      </c>
      <c r="B3117" s="3">
        <v>44011</v>
      </c>
      <c r="C3117" s="3">
        <v>44013</v>
      </c>
      <c r="D3117" s="2">
        <v>10.1360488991</v>
      </c>
      <c r="E3117" s="4">
        <v>2067306507</v>
      </c>
      <c r="F3117" s="4">
        <v>2300484768</v>
      </c>
    </row>
    <row r="3118">
      <c r="A3118" s="0" t="s">
        <v>190</v>
      </c>
      <c r="B3118" s="3">
        <v>43920</v>
      </c>
      <c r="C3118" s="3">
        <v>43922</v>
      </c>
      <c r="D3118" s="2">
        <v>21.5013653415</v>
      </c>
      <c r="E3118" s="4">
        <v>2301334809</v>
      </c>
      <c r="F3118" s="4">
        <v>2931687690</v>
      </c>
    </row>
    <row r="3119">
      <c r="A3119" s="0" t="s">
        <v>190</v>
      </c>
      <c r="B3119" s="3">
        <v>43826</v>
      </c>
      <c r="C3119" s="3">
        <v>43831</v>
      </c>
      <c r="D3119" s="2">
        <v>33.2836030286</v>
      </c>
      <c r="E3119" s="4">
        <v>2931687691</v>
      </c>
      <c r="F3119" s="4">
        <v>4394253623</v>
      </c>
    </row>
    <row r="3120">
      <c r="A3120" s="0" t="s">
        <v>190</v>
      </c>
      <c r="B3120" s="3">
        <v>43735</v>
      </c>
      <c r="C3120" s="3">
        <v>43739</v>
      </c>
      <c r="D3120" s="2">
        <v>27.9659702315</v>
      </c>
      <c r="E3120" s="4">
        <v>4394253624</v>
      </c>
      <c r="F3120" s="4">
        <v>6100246839</v>
      </c>
    </row>
    <row r="3121">
      <c r="A3121" s="0" t="s">
        <v>190</v>
      </c>
      <c r="B3121" s="3">
        <v>43643</v>
      </c>
      <c r="C3121" s="3">
        <v>43647</v>
      </c>
      <c r="D3121" s="2">
        <v>9.9955541916</v>
      </c>
      <c r="E3121" s="4">
        <v>6100246843</v>
      </c>
      <c r="F3121" s="4">
        <v>6777717243</v>
      </c>
    </row>
    <row r="3122">
      <c r="A3122" s="0" t="s">
        <v>190</v>
      </c>
      <c r="B3122" s="3">
        <v>43552</v>
      </c>
      <c r="C3122" s="3">
        <v>43556</v>
      </c>
      <c r="D3122" s="2">
        <v>4.47362873</v>
      </c>
      <c r="E3122" s="4">
        <v>6777717234</v>
      </c>
      <c r="F3122" s="4">
        <v>7095126868</v>
      </c>
    </row>
    <row r="3123">
      <c r="A3123" s="0" t="s">
        <v>190</v>
      </c>
      <c r="B3123" s="3">
        <v>43461</v>
      </c>
      <c r="C3123" s="3">
        <v>43466</v>
      </c>
      <c r="D3123" s="2">
        <v>0.6391134256</v>
      </c>
      <c r="E3123" s="4">
        <v>7105627200</v>
      </c>
      <c r="F3123" s="4">
        <v>7151332325</v>
      </c>
    </row>
    <row r="3124">
      <c r="A3124" s="0" t="s">
        <v>190</v>
      </c>
      <c r="B3124" s="3">
        <v>43370</v>
      </c>
      <c r="C3124" s="3">
        <v>43374</v>
      </c>
      <c r="D3124" s="2">
        <v>0.5438606877</v>
      </c>
      <c r="E3124" s="4">
        <v>7210744036</v>
      </c>
      <c r="F3124" s="4">
        <v>7250174887</v>
      </c>
    </row>
    <row r="3125">
      <c r="A3125" s="0" t="s">
        <v>190</v>
      </c>
      <c r="B3125" s="3">
        <v>43279</v>
      </c>
      <c r="C3125" s="3">
        <v>43282</v>
      </c>
      <c r="D3125" s="2">
        <v>0.062932953</v>
      </c>
      <c r="E3125" s="4">
        <v>7359207360</v>
      </c>
      <c r="F3125" s="4">
        <v>7363841643</v>
      </c>
    </row>
    <row r="3126">
      <c r="A3126" s="0" t="s">
        <v>190</v>
      </c>
      <c r="B3126" s="3">
        <v>43186</v>
      </c>
      <c r="C3126" s="3">
        <v>43191</v>
      </c>
      <c r="D3126" s="2">
        <v>0.4389821219</v>
      </c>
      <c r="E3126" s="4">
        <v>7435802216</v>
      </c>
      <c r="F3126" s="4">
        <v>7468587982</v>
      </c>
    </row>
    <row r="3127">
      <c r="A3127" s="0" t="s">
        <v>190</v>
      </c>
      <c r="B3127" s="3">
        <v>43097</v>
      </c>
      <c r="C3127" s="3">
        <v>43101</v>
      </c>
      <c r="D3127" s="2">
        <v>0.1075331632</v>
      </c>
      <c r="E3127" s="4">
        <v>7566400004</v>
      </c>
      <c r="F3127" s="4">
        <v>7574545152</v>
      </c>
    </row>
    <row r="3128">
      <c r="A3128" s="0" t="s">
        <v>190</v>
      </c>
      <c r="B3128" s="3">
        <v>43006</v>
      </c>
      <c r="C3128" s="3">
        <v>43009</v>
      </c>
      <c r="D3128" s="2">
        <v>0.0401918225</v>
      </c>
      <c r="E3128" s="4">
        <v>7685160466</v>
      </c>
      <c r="F3128" s="4">
        <v>7688250514</v>
      </c>
    </row>
    <row r="3129">
      <c r="A3129" s="0" t="s">
        <v>190</v>
      </c>
      <c r="B3129" s="3">
        <v>42915</v>
      </c>
      <c r="C3129" s="3">
        <v>42917</v>
      </c>
      <c r="D3129" s="2">
        <v>0.0850137846</v>
      </c>
      <c r="E3129" s="4">
        <v>6991264889</v>
      </c>
      <c r="F3129" s="4">
        <v>6997213485</v>
      </c>
    </row>
    <row r="3130">
      <c r="A3130" s="0" t="s">
        <v>190</v>
      </c>
      <c r="B3130" s="3">
        <v>42824</v>
      </c>
      <c r="C3130" s="3">
        <v>42826</v>
      </c>
      <c r="D3130" s="2">
        <v>0.0422509209</v>
      </c>
      <c r="E3130" s="4">
        <v>5921306480</v>
      </c>
      <c r="F3130" s="4">
        <v>5923809344</v>
      </c>
    </row>
    <row r="3131">
      <c r="A3131" s="0" t="s">
        <v>190</v>
      </c>
      <c r="B3131" s="3">
        <v>42733</v>
      </c>
      <c r="C3131" s="3">
        <v>42736</v>
      </c>
      <c r="D3131" s="2">
        <v>0.0313560909</v>
      </c>
      <c r="E3131" s="4">
        <v>5772059777</v>
      </c>
      <c r="F3131" s="4">
        <v>5773870237</v>
      </c>
    </row>
    <row r="3132">
      <c r="A3132" s="0" t="s">
        <v>190</v>
      </c>
      <c r="B3132" s="3">
        <v>42642</v>
      </c>
      <c r="C3132" s="3">
        <v>42644</v>
      </c>
      <c r="D3132" s="2">
        <v>0.0191064318</v>
      </c>
      <c r="E3132" s="4">
        <v>4475412260</v>
      </c>
      <c r="F3132" s="4">
        <v>4476267515</v>
      </c>
    </row>
    <row r="3133">
      <c r="A3133" s="0" t="s">
        <v>190</v>
      </c>
      <c r="B3133" s="3">
        <v>42550</v>
      </c>
      <c r="C3133" s="3">
        <v>42552</v>
      </c>
      <c r="D3133" s="2">
        <v>0.0477247239</v>
      </c>
      <c r="E3133" s="4">
        <v>3203454922</v>
      </c>
      <c r="F3133" s="4">
        <v>3204984492</v>
      </c>
    </row>
    <row r="3134">
      <c r="A3134" s="0" t="s">
        <v>190</v>
      </c>
      <c r="B3134" s="3">
        <v>42459</v>
      </c>
      <c r="C3134" s="3">
        <v>42461</v>
      </c>
      <c r="D3134" s="2">
        <v>0.054263126</v>
      </c>
      <c r="E3134" s="4">
        <v>2939804663</v>
      </c>
      <c r="F3134" s="4">
        <v>2941400759</v>
      </c>
    </row>
    <row r="3135">
      <c r="A3135" s="0" t="s">
        <v>190</v>
      </c>
      <c r="B3135" s="3">
        <v>42367</v>
      </c>
      <c r="C3135" s="3">
        <v>42370</v>
      </c>
      <c r="D3135" s="2">
        <v>0.0465699944</v>
      </c>
      <c r="E3135" s="4">
        <v>2963146296</v>
      </c>
      <c r="F3135" s="4">
        <v>2964526876</v>
      </c>
    </row>
    <row r="3136">
      <c r="A3136" s="0" t="s">
        <v>190</v>
      </c>
      <c r="B3136" s="3">
        <v>42276</v>
      </c>
      <c r="C3136" s="3">
        <v>42278</v>
      </c>
      <c r="D3136" s="2">
        <v>0.029052905</v>
      </c>
      <c r="E3136" s="4">
        <v>2982975859</v>
      </c>
      <c r="F3136" s="4">
        <v>2983842752</v>
      </c>
    </row>
    <row r="3137">
      <c r="A3137" s="0" t="s">
        <v>190</v>
      </c>
      <c r="B3137" s="3">
        <v>42146</v>
      </c>
      <c r="C3137" s="3">
        <v>42186</v>
      </c>
      <c r="D3137" s="2">
        <v>0.0358614478</v>
      </c>
      <c r="E3137" s="4">
        <v>3131059754</v>
      </c>
      <c r="F3137" s="4">
        <v>3132183000</v>
      </c>
    </row>
    <row r="3138">
      <c r="A3138" s="0" t="s">
        <v>190</v>
      </c>
      <c r="B3138" s="3">
        <v>42055</v>
      </c>
      <c r="C3138" s="3">
        <v>42095</v>
      </c>
      <c r="D3138" s="2">
        <v>0</v>
      </c>
      <c r="E3138" s="4">
        <v>750106000</v>
      </c>
      <c r="F3138" s="4">
        <v>750106000</v>
      </c>
    </row>
    <row r="3139">
      <c r="A3139" s="0" t="s">
        <v>238</v>
      </c>
      <c r="B3139" s="3">
        <v>45377</v>
      </c>
      <c r="C3139" s="3">
        <v>45383</v>
      </c>
      <c r="D3139" s="2">
        <v>10.8271450964</v>
      </c>
      <c r="E3139" s="4">
        <v>114425359</v>
      </c>
      <c r="F3139" s="4">
        <v>128318600</v>
      </c>
    </row>
    <row r="3140">
      <c r="A3140" s="0" t="s">
        <v>238</v>
      </c>
      <c r="B3140" s="3">
        <v>45288</v>
      </c>
      <c r="C3140" s="3">
        <v>45292</v>
      </c>
      <c r="D3140" s="2">
        <v>9.9262018993</v>
      </c>
      <c r="E3140" s="4">
        <v>129695764</v>
      </c>
      <c r="F3140" s="4">
        <v>143988337</v>
      </c>
    </row>
    <row r="3141">
      <c r="A3141" s="0" t="s">
        <v>238</v>
      </c>
      <c r="B3141" s="3">
        <v>45197</v>
      </c>
      <c r="C3141" s="3">
        <v>45200</v>
      </c>
      <c r="D3141" s="2">
        <v>9.1554005477</v>
      </c>
      <c r="E3141" s="4">
        <v>146459695</v>
      </c>
      <c r="F3141" s="4">
        <v>161220035</v>
      </c>
    </row>
    <row r="3142">
      <c r="A3142" s="0" t="s">
        <v>238</v>
      </c>
      <c r="B3142" s="3">
        <v>45106</v>
      </c>
      <c r="C3142" s="3">
        <v>45108</v>
      </c>
      <c r="D3142" s="2">
        <v>8.403074415</v>
      </c>
      <c r="E3142" s="4">
        <v>163947452</v>
      </c>
      <c r="F3142" s="4">
        <v>178987942</v>
      </c>
    </row>
    <row r="3143">
      <c r="A3143" s="0" t="s">
        <v>238</v>
      </c>
      <c r="B3143" s="3">
        <v>45015</v>
      </c>
      <c r="C3143" s="3">
        <v>45017</v>
      </c>
      <c r="D3143" s="2">
        <v>7.8702815449</v>
      </c>
      <c r="E3143" s="4">
        <v>180154940</v>
      </c>
      <c r="F3143" s="4">
        <v>195544872</v>
      </c>
    </row>
    <row r="3144">
      <c r="A3144" s="0" t="s">
        <v>238</v>
      </c>
      <c r="B3144" s="3">
        <v>44924</v>
      </c>
      <c r="C3144" s="3">
        <v>44927</v>
      </c>
      <c r="D3144" s="2">
        <v>7.35454091</v>
      </c>
      <c r="E3144" s="4">
        <v>197895319</v>
      </c>
      <c r="F3144" s="4">
        <v>213604985</v>
      </c>
    </row>
    <row r="3145">
      <c r="A3145" s="0" t="s">
        <v>238</v>
      </c>
      <c r="B3145" s="3">
        <v>44833</v>
      </c>
      <c r="C3145" s="3">
        <v>44835</v>
      </c>
      <c r="D3145" s="2">
        <v>6.8743908277</v>
      </c>
      <c r="E3145" s="4">
        <v>215795546</v>
      </c>
      <c r="F3145" s="4">
        <v>231725245</v>
      </c>
    </row>
    <row r="3146">
      <c r="A3146" s="0" t="s">
        <v>238</v>
      </c>
      <c r="B3146" s="3">
        <v>44741</v>
      </c>
      <c r="C3146" s="3">
        <v>44743</v>
      </c>
      <c r="D3146" s="2">
        <v>7.8414072751</v>
      </c>
      <c r="E3146" s="4">
        <v>234629972</v>
      </c>
      <c r="F3146" s="4">
        <v>254593701</v>
      </c>
    </row>
    <row r="3147">
      <c r="A3147" s="0" t="s">
        <v>238</v>
      </c>
      <c r="B3147" s="3">
        <v>44650</v>
      </c>
      <c r="C3147" s="3">
        <v>44652</v>
      </c>
      <c r="D3147" s="2">
        <v>8.9039466419</v>
      </c>
      <c r="E3147" s="4">
        <v>258259319</v>
      </c>
      <c r="F3147" s="4">
        <v>283502204</v>
      </c>
    </row>
    <row r="3148">
      <c r="A3148" s="0" t="s">
        <v>238</v>
      </c>
      <c r="B3148" s="3">
        <v>44559</v>
      </c>
      <c r="C3148" s="3">
        <v>44562</v>
      </c>
      <c r="D3148" s="2">
        <v>8.3610097198</v>
      </c>
      <c r="E3148" s="4">
        <v>283502210</v>
      </c>
      <c r="F3148" s="4">
        <v>309368544</v>
      </c>
    </row>
    <row r="3149">
      <c r="A3149" s="0" t="s">
        <v>238</v>
      </c>
      <c r="B3149" s="3">
        <v>44468</v>
      </c>
      <c r="C3149" s="3">
        <v>44470</v>
      </c>
      <c r="D3149" s="2">
        <v>9.9221014091</v>
      </c>
      <c r="E3149" s="4">
        <v>309498622</v>
      </c>
      <c r="F3149" s="4">
        <v>343589967</v>
      </c>
    </row>
    <row r="3150">
      <c r="A3150" s="0" t="s">
        <v>238</v>
      </c>
      <c r="B3150" s="3">
        <v>44376</v>
      </c>
      <c r="C3150" s="3">
        <v>44378</v>
      </c>
      <c r="D3150" s="2">
        <v>10.1597874484</v>
      </c>
      <c r="E3150" s="4">
        <v>343589966</v>
      </c>
      <c r="F3150" s="4">
        <v>382445629</v>
      </c>
    </row>
    <row r="3151">
      <c r="A3151" s="0" t="s">
        <v>238</v>
      </c>
      <c r="B3151" s="3">
        <v>44285</v>
      </c>
      <c r="C3151" s="3">
        <v>44287</v>
      </c>
      <c r="D3151" s="2">
        <v>13.4358201734</v>
      </c>
      <c r="E3151" s="4">
        <v>383275213</v>
      </c>
      <c r="F3151" s="4">
        <v>442764217</v>
      </c>
    </row>
    <row r="3152">
      <c r="A3152" s="0" t="s">
        <v>238</v>
      </c>
      <c r="B3152" s="3">
        <v>44194</v>
      </c>
      <c r="C3152" s="3">
        <v>44197</v>
      </c>
      <c r="D3152" s="2">
        <v>8.8869494518</v>
      </c>
      <c r="E3152" s="4">
        <v>442764219</v>
      </c>
      <c r="F3152" s="4">
        <v>485950384</v>
      </c>
    </row>
    <row r="3153">
      <c r="A3153" s="0" t="s">
        <v>238</v>
      </c>
      <c r="B3153" s="3">
        <v>44103</v>
      </c>
      <c r="C3153" s="3">
        <v>44105</v>
      </c>
      <c r="D3153" s="2">
        <v>7.7393719803</v>
      </c>
      <c r="E3153" s="4">
        <v>485950375</v>
      </c>
      <c r="F3153" s="4">
        <v>526714792</v>
      </c>
    </row>
    <row r="3154">
      <c r="A3154" s="0" t="s">
        <v>238</v>
      </c>
      <c r="B3154" s="3">
        <v>44011</v>
      </c>
      <c r="C3154" s="3">
        <v>44013</v>
      </c>
      <c r="D3154" s="2">
        <v>6.6488212465</v>
      </c>
      <c r="E3154" s="4">
        <v>527067961</v>
      </c>
      <c r="F3154" s="4">
        <v>564607719</v>
      </c>
    </row>
    <row r="3155">
      <c r="A3155" s="0" t="s">
        <v>238</v>
      </c>
      <c r="B3155" s="3">
        <v>43920</v>
      </c>
      <c r="C3155" s="3">
        <v>43922</v>
      </c>
      <c r="D3155" s="2">
        <v>9.0818399864</v>
      </c>
      <c r="E3155" s="4">
        <v>564607727</v>
      </c>
      <c r="F3155" s="4">
        <v>621006548</v>
      </c>
    </row>
    <row r="3156">
      <c r="A3156" s="0" t="s">
        <v>238</v>
      </c>
      <c r="B3156" s="3">
        <v>43826</v>
      </c>
      <c r="C3156" s="3">
        <v>43831</v>
      </c>
      <c r="D3156" s="2">
        <v>10.929544693</v>
      </c>
      <c r="E3156" s="4">
        <v>621293725</v>
      </c>
      <c r="F3156" s="4">
        <v>697530649</v>
      </c>
    </row>
    <row r="3157">
      <c r="A3157" s="0" t="s">
        <v>238</v>
      </c>
      <c r="B3157" s="3">
        <v>43735</v>
      </c>
      <c r="C3157" s="3">
        <v>43739</v>
      </c>
      <c r="D3157" s="2">
        <v>15.4003598289</v>
      </c>
      <c r="E3157" s="4">
        <v>697530648</v>
      </c>
      <c r="F3157" s="4">
        <v>824507819</v>
      </c>
    </row>
    <row r="3158">
      <c r="A3158" s="0" t="s">
        <v>238</v>
      </c>
      <c r="B3158" s="3">
        <v>43643</v>
      </c>
      <c r="C3158" s="3">
        <v>43647</v>
      </c>
      <c r="D3158" s="2">
        <v>17.7926204243</v>
      </c>
      <c r="E3158" s="4">
        <v>824507819</v>
      </c>
      <c r="F3158" s="4">
        <v>1002960833</v>
      </c>
    </row>
    <row r="3159">
      <c r="A3159" s="0" t="s">
        <v>238</v>
      </c>
      <c r="B3159" s="3">
        <v>43552</v>
      </c>
      <c r="C3159" s="3">
        <v>43556</v>
      </c>
      <c r="D3159" s="2">
        <v>6.2812271883</v>
      </c>
      <c r="E3159" s="4">
        <v>1002960829</v>
      </c>
      <c r="F3159" s="4">
        <v>1070181351</v>
      </c>
    </row>
    <row r="3160">
      <c r="A3160" s="0" t="s">
        <v>238</v>
      </c>
      <c r="B3160" s="3">
        <v>43461</v>
      </c>
      <c r="C3160" s="3">
        <v>43466</v>
      </c>
      <c r="D3160" s="2">
        <v>5.3461215435</v>
      </c>
      <c r="E3160" s="4">
        <v>1072720877</v>
      </c>
      <c r="F3160" s="4">
        <v>1133308951</v>
      </c>
    </row>
    <row r="3161">
      <c r="A3161" s="0" t="s">
        <v>238</v>
      </c>
      <c r="B3161" s="3">
        <v>43370</v>
      </c>
      <c r="C3161" s="3">
        <v>43374</v>
      </c>
      <c r="D3161" s="2">
        <v>4.2493110424</v>
      </c>
      <c r="E3161" s="4">
        <v>1133308951</v>
      </c>
      <c r="F3161" s="4">
        <v>1183603965</v>
      </c>
    </row>
    <row r="3162">
      <c r="A3162" s="0" t="s">
        <v>238</v>
      </c>
      <c r="B3162" s="3">
        <v>43279</v>
      </c>
      <c r="C3162" s="3">
        <v>43282</v>
      </c>
      <c r="D3162" s="2">
        <v>4.0532193039</v>
      </c>
      <c r="E3162" s="4">
        <v>1184092632</v>
      </c>
      <c r="F3162" s="4">
        <v>1234113978</v>
      </c>
    </row>
    <row r="3163">
      <c r="A3163" s="0" t="s">
        <v>238</v>
      </c>
      <c r="B3163" s="3">
        <v>43186</v>
      </c>
      <c r="C3163" s="3">
        <v>43191</v>
      </c>
      <c r="D3163" s="2">
        <v>4.7737823005</v>
      </c>
      <c r="E3163" s="4">
        <v>1237306114</v>
      </c>
      <c r="F3163" s="4">
        <v>1299333465</v>
      </c>
    </row>
    <row r="3164">
      <c r="A3164" s="0" t="s">
        <v>238</v>
      </c>
      <c r="B3164" s="3">
        <v>43097</v>
      </c>
      <c r="C3164" s="3">
        <v>43101</v>
      </c>
      <c r="D3164" s="2">
        <v>4.617657283</v>
      </c>
      <c r="E3164" s="4">
        <v>1313189569</v>
      </c>
      <c r="F3164" s="4">
        <v>1376763803</v>
      </c>
    </row>
    <row r="3165">
      <c r="A3165" s="0" t="s">
        <v>238</v>
      </c>
      <c r="B3165" s="3">
        <v>43006</v>
      </c>
      <c r="C3165" s="3">
        <v>43009</v>
      </c>
      <c r="D3165" s="2">
        <v>3.1539581154</v>
      </c>
      <c r="E3165" s="4">
        <v>1376763805</v>
      </c>
      <c r="F3165" s="4">
        <v>1421600489</v>
      </c>
    </row>
    <row r="3166">
      <c r="A3166" s="0" t="s">
        <v>238</v>
      </c>
      <c r="B3166" s="3">
        <v>42915</v>
      </c>
      <c r="C3166" s="3">
        <v>42917</v>
      </c>
      <c r="D3166" s="2">
        <v>2.7776177167</v>
      </c>
      <c r="E3166" s="4">
        <v>1299131887</v>
      </c>
      <c r="F3166" s="4">
        <v>1336247741</v>
      </c>
    </row>
    <row r="3167">
      <c r="A3167" s="0" t="s">
        <v>238</v>
      </c>
      <c r="B3167" s="3">
        <v>42824</v>
      </c>
      <c r="C3167" s="3">
        <v>42826</v>
      </c>
      <c r="D3167" s="2">
        <v>2.4997352321</v>
      </c>
      <c r="E3167" s="4">
        <v>1207181790</v>
      </c>
      <c r="F3167" s="4">
        <v>1238131807</v>
      </c>
    </row>
    <row r="3168">
      <c r="A3168" s="0" t="s">
        <v>238</v>
      </c>
      <c r="B3168" s="3">
        <v>42733</v>
      </c>
      <c r="C3168" s="3">
        <v>42736</v>
      </c>
      <c r="D3168" s="2">
        <v>2.6095535073</v>
      </c>
      <c r="E3168" s="4">
        <v>1015111402</v>
      </c>
      <c r="F3168" s="4">
        <v>1042311067</v>
      </c>
    </row>
    <row r="3169">
      <c r="A3169" s="0" t="s">
        <v>238</v>
      </c>
      <c r="B3169" s="3">
        <v>42642</v>
      </c>
      <c r="C3169" s="3">
        <v>42644</v>
      </c>
      <c r="D3169" s="2">
        <v>1.9842752907</v>
      </c>
      <c r="E3169" s="4">
        <v>856368513</v>
      </c>
      <c r="F3169" s="4">
        <v>873705230</v>
      </c>
    </row>
    <row r="3170">
      <c r="A3170" s="0" t="s">
        <v>238</v>
      </c>
      <c r="B3170" s="3">
        <v>42550</v>
      </c>
      <c r="C3170" s="3">
        <v>42552</v>
      </c>
      <c r="D3170" s="2">
        <v>2.4304925215</v>
      </c>
      <c r="E3170" s="4">
        <v>629473029</v>
      </c>
      <c r="F3170" s="4">
        <v>645153435</v>
      </c>
    </row>
    <row r="3171">
      <c r="A3171" s="0" t="s">
        <v>238</v>
      </c>
      <c r="B3171" s="3">
        <v>42459</v>
      </c>
      <c r="C3171" s="3">
        <v>42461</v>
      </c>
      <c r="D3171" s="2">
        <v>2.7701546907</v>
      </c>
      <c r="E3171" s="4">
        <v>547497115</v>
      </c>
      <c r="F3171" s="4">
        <v>563095738</v>
      </c>
    </row>
    <row r="3172">
      <c r="A3172" s="0" t="s">
        <v>238</v>
      </c>
      <c r="B3172" s="3">
        <v>42367</v>
      </c>
      <c r="C3172" s="3">
        <v>42370</v>
      </c>
      <c r="D3172" s="2">
        <v>2.6487172708</v>
      </c>
      <c r="E3172" s="4">
        <v>560282364</v>
      </c>
      <c r="F3172" s="4">
        <v>575526432</v>
      </c>
    </row>
    <row r="3173">
      <c r="A3173" s="0" t="s">
        <v>238</v>
      </c>
      <c r="B3173" s="3">
        <v>42276</v>
      </c>
      <c r="C3173" s="3">
        <v>42278</v>
      </c>
      <c r="D3173" s="2">
        <v>2.5305722794</v>
      </c>
      <c r="E3173" s="4">
        <v>561438335</v>
      </c>
      <c r="F3173" s="4">
        <v>576014806</v>
      </c>
    </row>
    <row r="3174">
      <c r="A3174" s="0" t="s">
        <v>238</v>
      </c>
      <c r="B3174" s="3">
        <v>42146</v>
      </c>
      <c r="C3174" s="3">
        <v>42186</v>
      </c>
      <c r="D3174" s="2">
        <v>1.8654979754</v>
      </c>
      <c r="E3174" s="4">
        <v>525608538</v>
      </c>
      <c r="F3174" s="4">
        <v>535600148</v>
      </c>
    </row>
    <row r="3175">
      <c r="A3175" s="0" t="s">
        <v>238</v>
      </c>
      <c r="B3175" s="3">
        <v>42055</v>
      </c>
      <c r="C3175" s="3">
        <v>42095</v>
      </c>
      <c r="D3175" s="2">
        <v>0</v>
      </c>
      <c r="E3175" s="4">
        <v>92067526</v>
      </c>
      <c r="F3175" s="4">
        <v>92067526</v>
      </c>
    </row>
    <row r="3176">
      <c r="A3176" s="0" t="s">
        <v>216</v>
      </c>
      <c r="B3176" s="3">
        <v>45377</v>
      </c>
      <c r="C3176" s="3">
        <v>45383</v>
      </c>
      <c r="D3176" s="2">
        <v>1.1142351708</v>
      </c>
      <c r="E3176" s="4">
        <v>297348416</v>
      </c>
      <c r="F3176" s="4">
        <v>300698909</v>
      </c>
    </row>
    <row r="3177">
      <c r="A3177" s="0" t="s">
        <v>216</v>
      </c>
      <c r="B3177" s="3">
        <v>45288</v>
      </c>
      <c r="C3177" s="3">
        <v>45292</v>
      </c>
      <c r="D3177" s="2">
        <v>1.1162101141</v>
      </c>
      <c r="E3177" s="4">
        <v>301017442</v>
      </c>
      <c r="F3177" s="4">
        <v>304415357</v>
      </c>
    </row>
    <row r="3178">
      <c r="A3178" s="0" t="s">
        <v>216</v>
      </c>
      <c r="B3178" s="3">
        <v>45197</v>
      </c>
      <c r="C3178" s="3">
        <v>45200</v>
      </c>
      <c r="D3178" s="2">
        <v>1.0793400861</v>
      </c>
      <c r="E3178" s="4">
        <v>310252719</v>
      </c>
      <c r="F3178" s="4">
        <v>313637939</v>
      </c>
    </row>
    <row r="3179">
      <c r="A3179" s="0" t="s">
        <v>216</v>
      </c>
      <c r="B3179" s="3">
        <v>45106</v>
      </c>
      <c r="C3179" s="3">
        <v>45108</v>
      </c>
      <c r="D3179" s="2">
        <v>1.0638678855</v>
      </c>
      <c r="E3179" s="4">
        <v>313637936</v>
      </c>
      <c r="F3179" s="4">
        <v>317010509</v>
      </c>
    </row>
    <row r="3180">
      <c r="A3180" s="0" t="s">
        <v>216</v>
      </c>
      <c r="B3180" s="3">
        <v>45015</v>
      </c>
      <c r="C3180" s="3">
        <v>45017</v>
      </c>
      <c r="D3180" s="2">
        <v>1.0487773524</v>
      </c>
      <c r="E3180" s="4">
        <v>317010503</v>
      </c>
      <c r="F3180" s="4">
        <v>320370476</v>
      </c>
    </row>
    <row r="3181">
      <c r="A3181" s="0" t="s">
        <v>216</v>
      </c>
      <c r="B3181" s="3">
        <v>44924</v>
      </c>
      <c r="C3181" s="3">
        <v>44927</v>
      </c>
      <c r="D3181" s="2">
        <v>1.034054693</v>
      </c>
      <c r="E3181" s="4">
        <v>320370467</v>
      </c>
      <c r="F3181" s="4">
        <v>323717887</v>
      </c>
    </row>
    <row r="3182">
      <c r="A3182" s="0" t="s">
        <v>216</v>
      </c>
      <c r="B3182" s="3">
        <v>44833</v>
      </c>
      <c r="C3182" s="3">
        <v>44835</v>
      </c>
      <c r="D3182" s="2">
        <v>0.9654957578</v>
      </c>
      <c r="E3182" s="4">
        <v>323717881</v>
      </c>
      <c r="F3182" s="4">
        <v>326873834</v>
      </c>
    </row>
    <row r="3183">
      <c r="A3183" s="0" t="s">
        <v>216</v>
      </c>
      <c r="B3183" s="3">
        <v>44741</v>
      </c>
      <c r="C3183" s="3">
        <v>44743</v>
      </c>
      <c r="D3183" s="2">
        <v>1.0598299709</v>
      </c>
      <c r="E3183" s="4">
        <v>326873842</v>
      </c>
      <c r="F3183" s="4">
        <v>330375258</v>
      </c>
    </row>
    <row r="3184">
      <c r="A3184" s="0" t="s">
        <v>216</v>
      </c>
      <c r="B3184" s="3">
        <v>44650</v>
      </c>
      <c r="C3184" s="3">
        <v>44652</v>
      </c>
      <c r="D3184" s="2">
        <v>0.9804831791</v>
      </c>
      <c r="E3184" s="4">
        <v>352288804</v>
      </c>
      <c r="F3184" s="4">
        <v>355777139</v>
      </c>
    </row>
    <row r="3185">
      <c r="A3185" s="0" t="s">
        <v>216</v>
      </c>
      <c r="B3185" s="3">
        <v>44559</v>
      </c>
      <c r="C3185" s="3">
        <v>44562</v>
      </c>
      <c r="D3185" s="2">
        <v>0.9673706261</v>
      </c>
      <c r="E3185" s="4">
        <v>355777181</v>
      </c>
      <c r="F3185" s="4">
        <v>359252484</v>
      </c>
    </row>
    <row r="3186">
      <c r="A3186" s="0" t="s">
        <v>216</v>
      </c>
      <c r="B3186" s="3">
        <v>44468</v>
      </c>
      <c r="C3186" s="3">
        <v>44470</v>
      </c>
      <c r="D3186" s="2">
        <v>44.8083751306</v>
      </c>
      <c r="E3186" s="4">
        <v>359252445</v>
      </c>
      <c r="F3186" s="4">
        <v>650918406</v>
      </c>
    </row>
    <row r="3187">
      <c r="A3187" s="0" t="s">
        <v>216</v>
      </c>
      <c r="B3187" s="3">
        <v>44376</v>
      </c>
      <c r="C3187" s="3">
        <v>44378</v>
      </c>
      <c r="D3187" s="2">
        <v>1.175680805</v>
      </c>
      <c r="E3187" s="4">
        <v>650918430</v>
      </c>
      <c r="F3187" s="4">
        <v>658662195</v>
      </c>
    </row>
    <row r="3188">
      <c r="A3188" s="0" t="s">
        <v>216</v>
      </c>
      <c r="B3188" s="3">
        <v>44285</v>
      </c>
      <c r="C3188" s="3">
        <v>44287</v>
      </c>
      <c r="D3188" s="2">
        <v>9.388918022</v>
      </c>
      <c r="E3188" s="4">
        <v>658662174</v>
      </c>
      <c r="F3188" s="4">
        <v>726911278</v>
      </c>
    </row>
    <row r="3189">
      <c r="A3189" s="0" t="s">
        <v>216</v>
      </c>
      <c r="B3189" s="3">
        <v>44194</v>
      </c>
      <c r="C3189" s="3">
        <v>44197</v>
      </c>
      <c r="D3189" s="2">
        <v>21.6897892061</v>
      </c>
      <c r="E3189" s="4">
        <v>726911274</v>
      </c>
      <c r="F3189" s="4">
        <v>928245840</v>
      </c>
    </row>
    <row r="3190">
      <c r="A3190" s="0" t="s">
        <v>216</v>
      </c>
      <c r="B3190" s="3">
        <v>44103</v>
      </c>
      <c r="C3190" s="3">
        <v>44105</v>
      </c>
      <c r="D3190" s="2">
        <v>16.1047489781</v>
      </c>
      <c r="E3190" s="4">
        <v>928245841</v>
      </c>
      <c r="F3190" s="4">
        <v>1106434309</v>
      </c>
    </row>
    <row r="3191">
      <c r="A3191" s="0" t="s">
        <v>216</v>
      </c>
      <c r="B3191" s="3">
        <v>44011</v>
      </c>
      <c r="C3191" s="3">
        <v>44013</v>
      </c>
      <c r="D3191" s="2">
        <v>21.2310418852</v>
      </c>
      <c r="E3191" s="4">
        <v>1106434307</v>
      </c>
      <c r="F3191" s="4">
        <v>1404657791</v>
      </c>
    </row>
    <row r="3192">
      <c r="A3192" s="0" t="s">
        <v>216</v>
      </c>
      <c r="B3192" s="3">
        <v>43920</v>
      </c>
      <c r="C3192" s="3">
        <v>43922</v>
      </c>
      <c r="D3192" s="2">
        <v>44.8179094005</v>
      </c>
      <c r="E3192" s="4">
        <v>1404657791</v>
      </c>
      <c r="F3192" s="4">
        <v>2545495786</v>
      </c>
    </row>
    <row r="3193">
      <c r="A3193" s="0" t="s">
        <v>216</v>
      </c>
      <c r="B3193" s="3">
        <v>43826</v>
      </c>
      <c r="C3193" s="3">
        <v>43831</v>
      </c>
      <c r="D3193" s="2">
        <v>60.3218987283</v>
      </c>
      <c r="E3193" s="4">
        <v>2545495786</v>
      </c>
      <c r="F3193" s="4">
        <v>6415366926</v>
      </c>
    </row>
    <row r="3194">
      <c r="A3194" s="0" t="s">
        <v>216</v>
      </c>
      <c r="B3194" s="3">
        <v>43735</v>
      </c>
      <c r="C3194" s="3">
        <v>43739</v>
      </c>
      <c r="D3194" s="2">
        <v>14.3137075757</v>
      </c>
      <c r="E3194" s="4">
        <v>6415366924</v>
      </c>
      <c r="F3194" s="4">
        <v>7487039925</v>
      </c>
    </row>
    <row r="3195">
      <c r="A3195" s="0" t="s">
        <v>216</v>
      </c>
      <c r="B3195" s="3">
        <v>43643</v>
      </c>
      <c r="C3195" s="3">
        <v>43647</v>
      </c>
      <c r="D3195" s="2">
        <v>37.0711122968</v>
      </c>
      <c r="E3195" s="4">
        <v>7487039928</v>
      </c>
      <c r="F3195" s="4">
        <v>11897619998</v>
      </c>
    </row>
    <row r="3196">
      <c r="A3196" s="0" t="s">
        <v>216</v>
      </c>
      <c r="B3196" s="3">
        <v>43552</v>
      </c>
      <c r="C3196" s="3">
        <v>43556</v>
      </c>
      <c r="D3196" s="2">
        <v>0.8037900242</v>
      </c>
      <c r="E3196" s="4">
        <v>11897620019</v>
      </c>
      <c r="F3196" s="4">
        <v>11994026810</v>
      </c>
    </row>
    <row r="3197">
      <c r="A3197" s="0" t="s">
        <v>216</v>
      </c>
      <c r="B3197" s="3">
        <v>43461</v>
      </c>
      <c r="C3197" s="3">
        <v>43466</v>
      </c>
      <c r="D3197" s="2">
        <v>0.7955263166</v>
      </c>
      <c r="E3197" s="4">
        <v>11994026793</v>
      </c>
      <c r="F3197" s="4">
        <v>12090207576</v>
      </c>
    </row>
    <row r="3198">
      <c r="A3198" s="0" t="s">
        <v>216</v>
      </c>
      <c r="B3198" s="3">
        <v>43370</v>
      </c>
      <c r="C3198" s="3">
        <v>43374</v>
      </c>
      <c r="D3198" s="2">
        <v>0.7854389741</v>
      </c>
      <c r="E3198" s="4">
        <v>12100890446</v>
      </c>
      <c r="F3198" s="4">
        <v>12196687987</v>
      </c>
    </row>
    <row r="3199">
      <c r="A3199" s="0" t="s">
        <v>216</v>
      </c>
      <c r="B3199" s="3">
        <v>43279</v>
      </c>
      <c r="C3199" s="3">
        <v>43282</v>
      </c>
      <c r="D3199" s="2">
        <v>0.7763013407</v>
      </c>
      <c r="E3199" s="4">
        <v>12196688009</v>
      </c>
      <c r="F3199" s="4">
        <v>12292111838</v>
      </c>
    </row>
    <row r="3200">
      <c r="A3200" s="0" t="s">
        <v>216</v>
      </c>
      <c r="B3200" s="3">
        <v>43186</v>
      </c>
      <c r="C3200" s="3">
        <v>43191</v>
      </c>
      <c r="D3200" s="2">
        <v>0.7726117632</v>
      </c>
      <c r="E3200" s="4">
        <v>12293535121</v>
      </c>
      <c r="F3200" s="4">
        <v>12389255970</v>
      </c>
    </row>
    <row r="3201">
      <c r="A3201" s="0" t="s">
        <v>216</v>
      </c>
      <c r="B3201" s="3">
        <v>43097</v>
      </c>
      <c r="C3201" s="3">
        <v>43101</v>
      </c>
      <c r="D3201" s="2">
        <v>0.7617444084</v>
      </c>
      <c r="E3201" s="4">
        <v>12490350504</v>
      </c>
      <c r="F3201" s="4">
        <v>12586225372</v>
      </c>
    </row>
    <row r="3202">
      <c r="A3202" s="0" t="s">
        <v>216</v>
      </c>
      <c r="B3202" s="3">
        <v>43006</v>
      </c>
      <c r="C3202" s="3">
        <v>43009</v>
      </c>
      <c r="D3202" s="2">
        <v>0.7391299554</v>
      </c>
      <c r="E3202" s="4">
        <v>12586529674</v>
      </c>
      <c r="F3202" s="4">
        <v>12680253224</v>
      </c>
    </row>
    <row r="3203">
      <c r="A3203" s="0" t="s">
        <v>216</v>
      </c>
      <c r="B3203" s="3">
        <v>42915</v>
      </c>
      <c r="C3203" s="3">
        <v>42917</v>
      </c>
      <c r="D3203" s="2">
        <v>0.7331827821</v>
      </c>
      <c r="E3203" s="4">
        <v>12357251048</v>
      </c>
      <c r="F3203" s="4">
        <v>12448521464</v>
      </c>
    </row>
    <row r="3204">
      <c r="A3204" s="0" t="s">
        <v>216</v>
      </c>
      <c r="B3204" s="3">
        <v>42824</v>
      </c>
      <c r="C3204" s="3">
        <v>42826</v>
      </c>
      <c r="D3204" s="2">
        <v>0.7405267023</v>
      </c>
      <c r="E3204" s="4">
        <v>12124946018</v>
      </c>
      <c r="F3204" s="4">
        <v>12215404349</v>
      </c>
    </row>
    <row r="3205">
      <c r="A3205" s="0" t="s">
        <v>216</v>
      </c>
      <c r="B3205" s="3">
        <v>42733</v>
      </c>
      <c r="C3205" s="3">
        <v>42736</v>
      </c>
      <c r="D3205" s="2">
        <v>0.6885417876</v>
      </c>
      <c r="E3205" s="4">
        <v>11873504556</v>
      </c>
      <c r="F3205" s="4">
        <v>11955825410</v>
      </c>
    </row>
    <row r="3206">
      <c r="A3206" s="0" t="s">
        <v>216</v>
      </c>
      <c r="B3206" s="3">
        <v>42642</v>
      </c>
      <c r="C3206" s="3">
        <v>42644</v>
      </c>
      <c r="D3206" s="2">
        <v>0.6688068383</v>
      </c>
      <c r="E3206" s="4">
        <v>10734865810</v>
      </c>
      <c r="F3206" s="4">
        <v>10807144733</v>
      </c>
    </row>
    <row r="3207">
      <c r="A3207" s="0" t="s">
        <v>216</v>
      </c>
      <c r="B3207" s="3">
        <v>42550</v>
      </c>
      <c r="C3207" s="3">
        <v>42552</v>
      </c>
      <c r="D3207" s="2">
        <v>0.6468583416</v>
      </c>
      <c r="E3207" s="4">
        <v>9516242664</v>
      </c>
      <c r="F3207" s="4">
        <v>9578200050</v>
      </c>
    </row>
    <row r="3208">
      <c r="A3208" s="0" t="s">
        <v>216</v>
      </c>
      <c r="B3208" s="3">
        <v>42459</v>
      </c>
      <c r="C3208" s="3">
        <v>42461</v>
      </c>
      <c r="D3208" s="2">
        <v>0.6995913503</v>
      </c>
      <c r="E3208" s="4">
        <v>7936453345</v>
      </c>
      <c r="F3208" s="4">
        <v>7992367255</v>
      </c>
    </row>
    <row r="3209">
      <c r="A3209" s="0" t="s">
        <v>216</v>
      </c>
      <c r="B3209" s="3">
        <v>42367</v>
      </c>
      <c r="C3209" s="3">
        <v>42370</v>
      </c>
      <c r="D3209" s="2">
        <v>0.6113336161</v>
      </c>
      <c r="E3209" s="4">
        <v>7230827292</v>
      </c>
      <c r="F3209" s="4">
        <v>7275303669</v>
      </c>
    </row>
    <row r="3210">
      <c r="A3210" s="0" t="s">
        <v>216</v>
      </c>
      <c r="B3210" s="3">
        <v>42276</v>
      </c>
      <c r="C3210" s="3">
        <v>42278</v>
      </c>
      <c r="D3210" s="2">
        <v>0.7031771119</v>
      </c>
      <c r="E3210" s="4">
        <v>5562810684</v>
      </c>
      <c r="F3210" s="4">
        <v>5602204101</v>
      </c>
    </row>
    <row r="3211">
      <c r="A3211" s="0" t="s">
        <v>216</v>
      </c>
      <c r="B3211" s="3">
        <v>42146</v>
      </c>
      <c r="C3211" s="3">
        <v>42186</v>
      </c>
      <c r="D3211" s="2">
        <v>0.1391292194</v>
      </c>
      <c r="E3211" s="4">
        <v>3949777941</v>
      </c>
      <c r="F3211" s="4">
        <v>3955280892</v>
      </c>
    </row>
    <row r="3212">
      <c r="A3212" s="0" t="s">
        <v>216</v>
      </c>
      <c r="B3212" s="3">
        <v>42055</v>
      </c>
      <c r="C3212" s="3">
        <v>42095</v>
      </c>
      <c r="D3212" s="2">
        <v>0</v>
      </c>
      <c r="E3212" s="4">
        <v>4040297</v>
      </c>
      <c r="F3212" s="4">
        <v>4040297</v>
      </c>
    </row>
    <row r="3213">
      <c r="A3213" s="0" t="s">
        <v>298</v>
      </c>
      <c r="B3213" s="3">
        <v>45377</v>
      </c>
      <c r="C3213" s="3">
        <v>45383</v>
      </c>
      <c r="D3213" s="2">
        <v>0.7930945945</v>
      </c>
      <c r="E3213" s="4">
        <v>6509473</v>
      </c>
      <c r="F3213" s="4">
        <v>6561512</v>
      </c>
    </row>
    <row r="3214">
      <c r="A3214" s="0" t="s">
        <v>298</v>
      </c>
      <c r="B3214" s="3">
        <v>45288</v>
      </c>
      <c r="C3214" s="3">
        <v>45292</v>
      </c>
      <c r="D3214" s="2">
        <v>0.7800822598</v>
      </c>
      <c r="E3214" s="4">
        <v>6561561</v>
      </c>
      <c r="F3214" s="4">
        <v>6613149</v>
      </c>
    </row>
    <row r="3215">
      <c r="A3215" s="0" t="s">
        <v>298</v>
      </c>
      <c r="B3215" s="3">
        <v>45197</v>
      </c>
      <c r="C3215" s="3">
        <v>45200</v>
      </c>
      <c r="D3215" s="2">
        <v>0.7673812607</v>
      </c>
      <c r="E3215" s="4">
        <v>6613083</v>
      </c>
      <c r="F3215" s="4">
        <v>6664223</v>
      </c>
    </row>
    <row r="3216">
      <c r="A3216" s="0" t="s">
        <v>298</v>
      </c>
      <c r="B3216" s="3">
        <v>45106</v>
      </c>
      <c r="C3216" s="3">
        <v>45108</v>
      </c>
      <c r="D3216" s="2">
        <v>0.7549815083</v>
      </c>
      <c r="E3216" s="4">
        <v>6664302</v>
      </c>
      <c r="F3216" s="4">
        <v>6714999</v>
      </c>
    </row>
    <row r="3217">
      <c r="A3217" s="0" t="s">
        <v>298</v>
      </c>
      <c r="B3217" s="3">
        <v>45015</v>
      </c>
      <c r="C3217" s="3">
        <v>45017</v>
      </c>
      <c r="D3217" s="2">
        <v>0.7428729203</v>
      </c>
      <c r="E3217" s="4">
        <v>6714965</v>
      </c>
      <c r="F3217" s="4">
        <v>6765222</v>
      </c>
    </row>
    <row r="3218">
      <c r="A3218" s="0" t="s">
        <v>298</v>
      </c>
      <c r="B3218" s="3">
        <v>44924</v>
      </c>
      <c r="C3218" s="3">
        <v>44927</v>
      </c>
      <c r="D3218" s="2">
        <v>15.7026507431</v>
      </c>
      <c r="E3218" s="4">
        <v>6765191</v>
      </c>
      <c r="F3218" s="4">
        <v>8025390</v>
      </c>
    </row>
    <row r="3219">
      <c r="A3219" s="0" t="s">
        <v>298</v>
      </c>
      <c r="B3219" s="3">
        <v>44833</v>
      </c>
      <c r="C3219" s="3">
        <v>44835</v>
      </c>
      <c r="D3219" s="2">
        <v>5.9150538954</v>
      </c>
      <c r="E3219" s="4">
        <v>8025397</v>
      </c>
      <c r="F3219" s="4">
        <v>8529948</v>
      </c>
    </row>
    <row r="3220">
      <c r="A3220" s="0" t="s">
        <v>298</v>
      </c>
      <c r="B3220" s="3">
        <v>44741</v>
      </c>
      <c r="C3220" s="3">
        <v>44743</v>
      </c>
      <c r="D3220" s="2">
        <v>0.7049321294</v>
      </c>
      <c r="E3220" s="4">
        <v>8529915</v>
      </c>
      <c r="F3220" s="4">
        <v>8590472</v>
      </c>
    </row>
    <row r="3221">
      <c r="A3221" s="0" t="s">
        <v>298</v>
      </c>
      <c r="B3221" s="3">
        <v>44650</v>
      </c>
      <c r="C3221" s="3">
        <v>44652</v>
      </c>
      <c r="D3221" s="2">
        <v>3.7725717582</v>
      </c>
      <c r="E3221" s="4">
        <v>8590491</v>
      </c>
      <c r="F3221" s="4">
        <v>8927279</v>
      </c>
    </row>
    <row r="3222">
      <c r="A3222" s="0" t="s">
        <v>298</v>
      </c>
      <c r="B3222" s="3">
        <v>44559</v>
      </c>
      <c r="C3222" s="3">
        <v>44562</v>
      </c>
      <c r="D3222" s="2">
        <v>0.6828339645</v>
      </c>
      <c r="E3222" s="4">
        <v>8927337</v>
      </c>
      <c r="F3222" s="4">
        <v>8988715</v>
      </c>
    </row>
    <row r="3223">
      <c r="A3223" s="0" t="s">
        <v>298</v>
      </c>
      <c r="B3223" s="3">
        <v>44468</v>
      </c>
      <c r="C3223" s="3">
        <v>44470</v>
      </c>
      <c r="D3223" s="2">
        <v>0.6723597824</v>
      </c>
      <c r="E3223" s="4">
        <v>8988625</v>
      </c>
      <c r="F3223" s="4">
        <v>9049470</v>
      </c>
    </row>
    <row r="3224">
      <c r="A3224" s="0" t="s">
        <v>298</v>
      </c>
      <c r="B3224" s="3">
        <v>44376</v>
      </c>
      <c r="C3224" s="3">
        <v>44378</v>
      </c>
      <c r="D3224" s="2">
        <v>32.0504499224</v>
      </c>
      <c r="E3224" s="4">
        <v>9049513</v>
      </c>
      <c r="F3224" s="4">
        <v>13317988</v>
      </c>
    </row>
    <row r="3225">
      <c r="A3225" s="0" t="s">
        <v>298</v>
      </c>
      <c r="B3225" s="3">
        <v>44285</v>
      </c>
      <c r="C3225" s="3">
        <v>44287</v>
      </c>
      <c r="D3225" s="2">
        <v>8.2547912602</v>
      </c>
      <c r="E3225" s="4">
        <v>13317985</v>
      </c>
      <c r="F3225" s="4">
        <v>14516273</v>
      </c>
    </row>
    <row r="3226">
      <c r="A3226" s="0" t="s">
        <v>298</v>
      </c>
      <c r="B3226" s="3">
        <v>44194</v>
      </c>
      <c r="C3226" s="3">
        <v>44197</v>
      </c>
      <c r="D3226" s="2">
        <v>5.8182621034</v>
      </c>
      <c r="E3226" s="4">
        <v>14516268</v>
      </c>
      <c r="F3226" s="4">
        <v>15413039</v>
      </c>
    </row>
    <row r="3227">
      <c r="A3227" s="0" t="s">
        <v>298</v>
      </c>
      <c r="B3227" s="3">
        <v>44103</v>
      </c>
      <c r="C3227" s="3">
        <v>44105</v>
      </c>
      <c r="D3227" s="2">
        <v>14.2128261074</v>
      </c>
      <c r="E3227" s="4">
        <v>15413047</v>
      </c>
      <c r="F3227" s="4">
        <v>17966610</v>
      </c>
    </row>
    <row r="3228">
      <c r="A3228" s="0" t="s">
        <v>298</v>
      </c>
      <c r="B3228" s="3">
        <v>44011</v>
      </c>
      <c r="C3228" s="3">
        <v>44013</v>
      </c>
      <c r="D3228" s="2">
        <v>12.0770025027</v>
      </c>
      <c r="E3228" s="4">
        <v>17966610</v>
      </c>
      <c r="F3228" s="4">
        <v>20434483</v>
      </c>
    </row>
    <row r="3229">
      <c r="A3229" s="0" t="s">
        <v>298</v>
      </c>
      <c r="B3229" s="3">
        <v>43920</v>
      </c>
      <c r="C3229" s="3">
        <v>43922</v>
      </c>
      <c r="D3229" s="2">
        <v>21.2927927411</v>
      </c>
      <c r="E3229" s="4">
        <v>20434483</v>
      </c>
      <c r="F3229" s="4">
        <v>25962658</v>
      </c>
    </row>
    <row r="3230">
      <c r="A3230" s="0" t="s">
        <v>298</v>
      </c>
      <c r="B3230" s="3">
        <v>43826</v>
      </c>
      <c r="C3230" s="3">
        <v>43831</v>
      </c>
      <c r="D3230" s="2">
        <v>24.3804087325</v>
      </c>
      <c r="E3230" s="4">
        <v>25962658</v>
      </c>
      <c r="F3230" s="4">
        <v>34333243</v>
      </c>
    </row>
    <row r="3231">
      <c r="A3231" s="0" t="s">
        <v>298</v>
      </c>
      <c r="B3231" s="3">
        <v>43735</v>
      </c>
      <c r="C3231" s="3">
        <v>43739</v>
      </c>
      <c r="D3231" s="2">
        <v>19.4794432682</v>
      </c>
      <c r="E3231" s="4">
        <v>34333244</v>
      </c>
      <c r="F3231" s="4">
        <v>42639104</v>
      </c>
    </row>
    <row r="3232">
      <c r="A3232" s="0" t="s">
        <v>298</v>
      </c>
      <c r="B3232" s="3">
        <v>43643</v>
      </c>
      <c r="C3232" s="3">
        <v>43647</v>
      </c>
      <c r="D3232" s="2">
        <v>26.0980597883</v>
      </c>
      <c r="E3232" s="4">
        <v>42639102</v>
      </c>
      <c r="F3232" s="4">
        <v>57696864</v>
      </c>
    </row>
    <row r="3233">
      <c r="A3233" s="0" t="s">
        <v>298</v>
      </c>
      <c r="B3233" s="3">
        <v>43552</v>
      </c>
      <c r="C3233" s="3">
        <v>43556</v>
      </c>
      <c r="D3233" s="2">
        <v>9.7297222099</v>
      </c>
      <c r="E3233" s="4">
        <v>57696861</v>
      </c>
      <c r="F3233" s="4">
        <v>63915679</v>
      </c>
    </row>
    <row r="3234">
      <c r="A3234" s="0" t="s">
        <v>298</v>
      </c>
      <c r="B3234" s="3">
        <v>43461</v>
      </c>
      <c r="C3234" s="3">
        <v>43466</v>
      </c>
      <c r="D3234" s="2">
        <v>7.4810332067</v>
      </c>
      <c r="E3234" s="4">
        <v>63915680</v>
      </c>
      <c r="F3234" s="4">
        <v>69083867</v>
      </c>
    </row>
    <row r="3235">
      <c r="A3235" s="0" t="s">
        <v>298</v>
      </c>
      <c r="B3235" s="3">
        <v>43370</v>
      </c>
      <c r="C3235" s="3">
        <v>43374</v>
      </c>
      <c r="D3235" s="2">
        <v>13.9309797451</v>
      </c>
      <c r="E3235" s="4">
        <v>69083868</v>
      </c>
      <c r="F3235" s="4">
        <v>80265661</v>
      </c>
    </row>
    <row r="3236">
      <c r="A3236" s="0" t="s">
        <v>298</v>
      </c>
      <c r="B3236" s="3">
        <v>43279</v>
      </c>
      <c r="C3236" s="3">
        <v>43282</v>
      </c>
      <c r="D3236" s="2">
        <v>10.7242115643</v>
      </c>
      <c r="E3236" s="4">
        <v>80265659</v>
      </c>
      <c r="F3236" s="4">
        <v>89907533</v>
      </c>
    </row>
    <row r="3237">
      <c r="A3237" s="0" t="s">
        <v>298</v>
      </c>
      <c r="B3237" s="3">
        <v>43186</v>
      </c>
      <c r="C3237" s="3">
        <v>43191</v>
      </c>
      <c r="D3237" s="2">
        <v>12.6700675122</v>
      </c>
      <c r="E3237" s="4">
        <v>89907534</v>
      </c>
      <c r="F3237" s="4">
        <v>102951567</v>
      </c>
    </row>
    <row r="3238">
      <c r="A3238" s="0" t="s">
        <v>298</v>
      </c>
      <c r="B3238" s="3">
        <v>43097</v>
      </c>
      <c r="C3238" s="3">
        <v>43101</v>
      </c>
      <c r="D3238" s="2">
        <v>18.5664480849</v>
      </c>
      <c r="E3238" s="4">
        <v>102951570</v>
      </c>
      <c r="F3238" s="4">
        <v>126424020</v>
      </c>
    </row>
    <row r="3239">
      <c r="A3239" s="0" t="s">
        <v>298</v>
      </c>
      <c r="B3239" s="3">
        <v>43006</v>
      </c>
      <c r="C3239" s="3">
        <v>43009</v>
      </c>
      <c r="D3239" s="2">
        <v>7.2426832662</v>
      </c>
      <c r="E3239" s="4">
        <v>126424018</v>
      </c>
      <c r="F3239" s="4">
        <v>136295467</v>
      </c>
    </row>
    <row r="3240">
      <c r="A3240" s="0" t="s">
        <v>298</v>
      </c>
      <c r="B3240" s="3">
        <v>42915</v>
      </c>
      <c r="C3240" s="3">
        <v>42917</v>
      </c>
      <c r="D3240" s="2">
        <v>12.9461103513</v>
      </c>
      <c r="E3240" s="4">
        <v>136295467</v>
      </c>
      <c r="F3240" s="4">
        <v>156564477</v>
      </c>
    </row>
    <row r="3241">
      <c r="A3241" s="0" t="s">
        <v>298</v>
      </c>
      <c r="B3241" s="3">
        <v>42824</v>
      </c>
      <c r="C3241" s="3">
        <v>42826</v>
      </c>
      <c r="D3241" s="2">
        <v>8.6254678554</v>
      </c>
      <c r="E3241" s="4">
        <v>156564475</v>
      </c>
      <c r="F3241" s="4">
        <v>171343668</v>
      </c>
    </row>
    <row r="3242">
      <c r="A3242" s="0" t="s">
        <v>298</v>
      </c>
      <c r="B3242" s="3">
        <v>42733</v>
      </c>
      <c r="C3242" s="3">
        <v>42736</v>
      </c>
      <c r="D3242" s="2">
        <v>23.4469894465</v>
      </c>
      <c r="E3242" s="4">
        <v>171343672</v>
      </c>
      <c r="F3242" s="4">
        <v>223823558</v>
      </c>
    </row>
    <row r="3243">
      <c r="A3243" s="0" t="s">
        <v>298</v>
      </c>
      <c r="B3243" s="3">
        <v>42642</v>
      </c>
      <c r="C3243" s="3">
        <v>42644</v>
      </c>
      <c r="D3243" s="2">
        <v>36.7928283101</v>
      </c>
      <c r="E3243" s="4">
        <v>227949597</v>
      </c>
      <c r="F3243" s="4">
        <v>360638818</v>
      </c>
    </row>
    <row r="3244">
      <c r="A3244" s="0" t="s">
        <v>298</v>
      </c>
      <c r="B3244" s="3">
        <v>42550</v>
      </c>
      <c r="C3244" s="3">
        <v>42552</v>
      </c>
      <c r="D3244" s="2">
        <v>13.7337715445</v>
      </c>
      <c r="E3244" s="4">
        <v>360638820</v>
      </c>
      <c r="F3244" s="4">
        <v>418053306</v>
      </c>
    </row>
    <row r="3245">
      <c r="A3245" s="0" t="s">
        <v>298</v>
      </c>
      <c r="B3245" s="3">
        <v>42459</v>
      </c>
      <c r="C3245" s="3">
        <v>42461</v>
      </c>
      <c r="D3245" s="2">
        <v>1.7881337969</v>
      </c>
      <c r="E3245" s="4">
        <v>418053281</v>
      </c>
      <c r="F3245" s="4">
        <v>425664736</v>
      </c>
    </row>
    <row r="3246">
      <c r="A3246" s="0" t="s">
        <v>298</v>
      </c>
      <c r="B3246" s="3">
        <v>42367</v>
      </c>
      <c r="C3246" s="3">
        <v>42370</v>
      </c>
      <c r="D3246" s="2">
        <v>0.7771427641</v>
      </c>
      <c r="E3246" s="4">
        <v>425664722</v>
      </c>
      <c r="F3246" s="4">
        <v>428998654</v>
      </c>
    </row>
    <row r="3247">
      <c r="A3247" s="0" t="s">
        <v>298</v>
      </c>
      <c r="B3247" s="3">
        <v>42276</v>
      </c>
      <c r="C3247" s="3">
        <v>42278</v>
      </c>
      <c r="D3247" s="2">
        <v>0.132799213</v>
      </c>
      <c r="E3247" s="4">
        <v>406476956</v>
      </c>
      <c r="F3247" s="4">
        <v>407017472</v>
      </c>
    </row>
    <row r="3248">
      <c r="A3248" s="0" t="s">
        <v>288</v>
      </c>
      <c r="B3248" s="3">
        <v>45377</v>
      </c>
      <c r="C3248" s="3">
        <v>45383</v>
      </c>
      <c r="D3248" s="2">
        <v>0.2251814423</v>
      </c>
      <c r="E3248" s="4">
        <v>10703193</v>
      </c>
      <c r="F3248" s="4">
        <v>10727349</v>
      </c>
    </row>
    <row r="3249">
      <c r="A3249" s="0" t="s">
        <v>288</v>
      </c>
      <c r="B3249" s="3">
        <v>45288</v>
      </c>
      <c r="C3249" s="3">
        <v>45292</v>
      </c>
      <c r="D3249" s="2">
        <v>0.2227309142</v>
      </c>
      <c r="E3249" s="4">
        <v>10727144</v>
      </c>
      <c r="F3249" s="4">
        <v>10751090</v>
      </c>
    </row>
    <row r="3250">
      <c r="A3250" s="0" t="s">
        <v>288</v>
      </c>
      <c r="B3250" s="3">
        <v>45197</v>
      </c>
      <c r="C3250" s="3">
        <v>45200</v>
      </c>
      <c r="D3250" s="2">
        <v>0.2203125083</v>
      </c>
      <c r="E3250" s="4">
        <v>10751410</v>
      </c>
      <c r="F3250" s="4">
        <v>10775149</v>
      </c>
    </row>
    <row r="3251">
      <c r="A3251" s="0" t="s">
        <v>288</v>
      </c>
      <c r="B3251" s="3">
        <v>45106</v>
      </c>
      <c r="C3251" s="3">
        <v>45108</v>
      </c>
      <c r="D3251" s="2">
        <v>0.2179255591</v>
      </c>
      <c r="E3251" s="4">
        <v>10775109</v>
      </c>
      <c r="F3251" s="4">
        <v>10798642</v>
      </c>
    </row>
    <row r="3252">
      <c r="A3252" s="0" t="s">
        <v>288</v>
      </c>
      <c r="B3252" s="3">
        <v>45015</v>
      </c>
      <c r="C3252" s="3">
        <v>45017</v>
      </c>
      <c r="D3252" s="2">
        <v>0.1779092612</v>
      </c>
      <c r="E3252" s="4">
        <v>13089535</v>
      </c>
      <c r="F3252" s="4">
        <v>13112864</v>
      </c>
    </row>
    <row r="3253">
      <c r="A3253" s="0" t="s">
        <v>288</v>
      </c>
      <c r="B3253" s="3">
        <v>44924</v>
      </c>
      <c r="C3253" s="3">
        <v>44927</v>
      </c>
      <c r="D3253" s="2">
        <v>0.1760555951</v>
      </c>
      <c r="E3253" s="4">
        <v>13112497</v>
      </c>
      <c r="F3253" s="4">
        <v>13135623</v>
      </c>
    </row>
    <row r="3254">
      <c r="A3254" s="0" t="s">
        <v>288</v>
      </c>
      <c r="B3254" s="3">
        <v>44833</v>
      </c>
      <c r="C3254" s="3">
        <v>44835</v>
      </c>
      <c r="D3254" s="2">
        <v>0.9458081869</v>
      </c>
      <c r="E3254" s="4">
        <v>13135825</v>
      </c>
      <c r="F3254" s="4">
        <v>13261251</v>
      </c>
    </row>
    <row r="3255">
      <c r="A3255" s="0" t="s">
        <v>288</v>
      </c>
      <c r="B3255" s="3">
        <v>44741</v>
      </c>
      <c r="C3255" s="3">
        <v>44743</v>
      </c>
      <c r="D3255" s="2">
        <v>15.3705473142</v>
      </c>
      <c r="E3255" s="4">
        <v>13261222</v>
      </c>
      <c r="F3255" s="4">
        <v>15669748</v>
      </c>
    </row>
    <row r="3256">
      <c r="A3256" s="0" t="s">
        <v>288</v>
      </c>
      <c r="B3256" s="3">
        <v>44650</v>
      </c>
      <c r="C3256" s="3">
        <v>44652</v>
      </c>
      <c r="D3256" s="2">
        <v>17.5207370636</v>
      </c>
      <c r="E3256" s="4">
        <v>15669746</v>
      </c>
      <c r="F3256" s="4">
        <v>18998407</v>
      </c>
    </row>
    <row r="3257">
      <c r="A3257" s="0" t="s">
        <v>288</v>
      </c>
      <c r="B3257" s="3">
        <v>44559</v>
      </c>
      <c r="C3257" s="3">
        <v>44562</v>
      </c>
      <c r="D3257" s="2">
        <v>7.0518235035</v>
      </c>
      <c r="E3257" s="4">
        <v>18998400</v>
      </c>
      <c r="F3257" s="4">
        <v>20439777</v>
      </c>
    </row>
    <row r="3258">
      <c r="A3258" s="0" t="s">
        <v>288</v>
      </c>
      <c r="B3258" s="3">
        <v>44468</v>
      </c>
      <c r="C3258" s="3">
        <v>44470</v>
      </c>
      <c r="D3258" s="2">
        <v>11.989225686</v>
      </c>
      <c r="E3258" s="4">
        <v>20439785</v>
      </c>
      <c r="F3258" s="4">
        <v>23224185</v>
      </c>
    </row>
    <row r="3259">
      <c r="A3259" s="0" t="s">
        <v>288</v>
      </c>
      <c r="B3259" s="3">
        <v>44376</v>
      </c>
      <c r="C3259" s="3">
        <v>44378</v>
      </c>
      <c r="D3259" s="2">
        <v>11.7477530313</v>
      </c>
      <c r="E3259" s="4">
        <v>23224186</v>
      </c>
      <c r="F3259" s="4">
        <v>26315688</v>
      </c>
    </row>
    <row r="3260">
      <c r="A3260" s="0" t="s">
        <v>288</v>
      </c>
      <c r="B3260" s="3">
        <v>44285</v>
      </c>
      <c r="C3260" s="3">
        <v>44287</v>
      </c>
      <c r="D3260" s="2">
        <v>4.2713975886</v>
      </c>
      <c r="E3260" s="4">
        <v>26315676</v>
      </c>
      <c r="F3260" s="4">
        <v>27489878</v>
      </c>
    </row>
    <row r="3261">
      <c r="A3261" s="0" t="s">
        <v>288</v>
      </c>
      <c r="B3261" s="3">
        <v>44194</v>
      </c>
      <c r="C3261" s="3">
        <v>44197</v>
      </c>
      <c r="D3261" s="2">
        <v>14.886135396</v>
      </c>
      <c r="E3261" s="4">
        <v>27489887</v>
      </c>
      <c r="F3261" s="4">
        <v>32297778</v>
      </c>
    </row>
    <row r="3262">
      <c r="A3262" s="0" t="s">
        <v>288</v>
      </c>
      <c r="B3262" s="3">
        <v>44103</v>
      </c>
      <c r="C3262" s="3">
        <v>44105</v>
      </c>
      <c r="D3262" s="2">
        <v>18.4717271793</v>
      </c>
      <c r="E3262" s="4">
        <v>32297780</v>
      </c>
      <c r="F3262" s="4">
        <v>39615435</v>
      </c>
    </row>
    <row r="3263">
      <c r="A3263" s="0" t="s">
        <v>288</v>
      </c>
      <c r="B3263" s="3">
        <v>44011</v>
      </c>
      <c r="C3263" s="3">
        <v>44013</v>
      </c>
      <c r="D3263" s="2">
        <v>12.1080354827</v>
      </c>
      <c r="E3263" s="4">
        <v>39615430</v>
      </c>
      <c r="F3263" s="4">
        <v>45072869</v>
      </c>
    </row>
    <row r="3264">
      <c r="A3264" s="0" t="s">
        <v>288</v>
      </c>
      <c r="B3264" s="3">
        <v>43920</v>
      </c>
      <c r="C3264" s="3">
        <v>43922</v>
      </c>
      <c r="D3264" s="2">
        <v>14.3707258997</v>
      </c>
      <c r="E3264" s="4">
        <v>45072872</v>
      </c>
      <c r="F3264" s="4">
        <v>52637223</v>
      </c>
    </row>
    <row r="3265">
      <c r="A3265" s="0" t="s">
        <v>288</v>
      </c>
      <c r="B3265" s="3">
        <v>43826</v>
      </c>
      <c r="C3265" s="3">
        <v>43831</v>
      </c>
      <c r="D3265" s="2">
        <v>32.9195415278</v>
      </c>
      <c r="E3265" s="4">
        <v>52637222</v>
      </c>
      <c r="F3265" s="4">
        <v>78468787</v>
      </c>
    </row>
    <row r="3266">
      <c r="A3266" s="0" t="s">
        <v>288</v>
      </c>
      <c r="B3266" s="3">
        <v>43735</v>
      </c>
      <c r="C3266" s="3">
        <v>43739</v>
      </c>
      <c r="D3266" s="2">
        <v>18.1096431077</v>
      </c>
      <c r="E3266" s="4">
        <v>78468787</v>
      </c>
      <c r="F3266" s="4">
        <v>95821767</v>
      </c>
    </row>
    <row r="3267">
      <c r="A3267" s="0" t="s">
        <v>288</v>
      </c>
      <c r="B3267" s="3">
        <v>43643</v>
      </c>
      <c r="C3267" s="3">
        <v>43647</v>
      </c>
      <c r="D3267" s="2">
        <v>30.5709342531</v>
      </c>
      <c r="E3267" s="4">
        <v>95821769</v>
      </c>
      <c r="F3267" s="4">
        <v>138013911</v>
      </c>
    </row>
    <row r="3268">
      <c r="A3268" s="0" t="s">
        <v>288</v>
      </c>
      <c r="B3268" s="3">
        <v>43552</v>
      </c>
      <c r="C3268" s="3">
        <v>43556</v>
      </c>
      <c r="D3268" s="2">
        <v>10.9212627701</v>
      </c>
      <c r="E3268" s="4">
        <v>138013909</v>
      </c>
      <c r="F3268" s="4">
        <v>154934739</v>
      </c>
    </row>
    <row r="3269">
      <c r="A3269" s="0" t="s">
        <v>288</v>
      </c>
      <c r="B3269" s="3">
        <v>43461</v>
      </c>
      <c r="C3269" s="3">
        <v>43466</v>
      </c>
      <c r="D3269" s="2">
        <v>10.1236893759</v>
      </c>
      <c r="E3269" s="4">
        <v>154934744</v>
      </c>
      <c r="F3269" s="4">
        <v>172386631</v>
      </c>
    </row>
    <row r="3270">
      <c r="A3270" s="0" t="s">
        <v>288</v>
      </c>
      <c r="B3270" s="3">
        <v>43370</v>
      </c>
      <c r="C3270" s="3">
        <v>43374</v>
      </c>
      <c r="D3270" s="2">
        <v>56.7983431686</v>
      </c>
      <c r="E3270" s="4">
        <v>172386628</v>
      </c>
      <c r="F3270" s="4">
        <v>399027816</v>
      </c>
    </row>
    <row r="3271">
      <c r="A3271" s="0" t="s">
        <v>288</v>
      </c>
      <c r="B3271" s="3">
        <v>43279</v>
      </c>
      <c r="C3271" s="3">
        <v>43282</v>
      </c>
      <c r="D3271" s="2">
        <v>2.3271250103</v>
      </c>
      <c r="E3271" s="4">
        <v>399027831</v>
      </c>
      <c r="F3271" s="4">
        <v>408534950</v>
      </c>
    </row>
    <row r="3272">
      <c r="A3272" s="0" t="s">
        <v>288</v>
      </c>
      <c r="B3272" s="3">
        <v>43186</v>
      </c>
      <c r="C3272" s="3">
        <v>43191</v>
      </c>
      <c r="D3272" s="2">
        <v>13.974737282</v>
      </c>
      <c r="E3272" s="4">
        <v>408534937</v>
      </c>
      <c r="F3272" s="4">
        <v>474901121</v>
      </c>
    </row>
    <row r="3273">
      <c r="A3273" s="0" t="s">
        <v>288</v>
      </c>
      <c r="B3273" s="3">
        <v>43097</v>
      </c>
      <c r="C3273" s="3">
        <v>43101</v>
      </c>
      <c r="D3273" s="2">
        <v>7.3993272824</v>
      </c>
      <c r="E3273" s="4">
        <v>474901124</v>
      </c>
      <c r="F3273" s="4">
        <v>512848460</v>
      </c>
    </row>
    <row r="3274">
      <c r="A3274" s="0" t="s">
        <v>288</v>
      </c>
      <c r="B3274" s="3">
        <v>43006</v>
      </c>
      <c r="C3274" s="3">
        <v>43009</v>
      </c>
      <c r="D3274" s="2">
        <v>8.1313161014</v>
      </c>
      <c r="E3274" s="4">
        <v>512848453</v>
      </c>
      <c r="F3274" s="4">
        <v>558240775</v>
      </c>
    </row>
    <row r="3275">
      <c r="A3275" s="0" t="s">
        <v>288</v>
      </c>
      <c r="B3275" s="3">
        <v>42915</v>
      </c>
      <c r="C3275" s="3">
        <v>42917</v>
      </c>
      <c r="D3275" s="2">
        <v>8.5108515693</v>
      </c>
      <c r="E3275" s="4">
        <v>558240777</v>
      </c>
      <c r="F3275" s="4">
        <v>610171574</v>
      </c>
    </row>
    <row r="3276">
      <c r="A3276" s="0" t="s">
        <v>288</v>
      </c>
      <c r="B3276" s="3">
        <v>42824</v>
      </c>
      <c r="C3276" s="3">
        <v>42826</v>
      </c>
      <c r="D3276" s="2">
        <v>14.4914534648</v>
      </c>
      <c r="E3276" s="4">
        <v>610171576</v>
      </c>
      <c r="F3276" s="4">
        <v>713579637</v>
      </c>
    </row>
    <row r="3277">
      <c r="A3277" s="0" t="s">
        <v>288</v>
      </c>
      <c r="B3277" s="3">
        <v>42733</v>
      </c>
      <c r="C3277" s="3">
        <v>42736</v>
      </c>
      <c r="D3277" s="2">
        <v>18.8397914521</v>
      </c>
      <c r="E3277" s="4">
        <v>713579631</v>
      </c>
      <c r="F3277" s="4">
        <v>879223506</v>
      </c>
    </row>
    <row r="3278">
      <c r="A3278" s="0" t="s">
        <v>288</v>
      </c>
      <c r="B3278" s="3">
        <v>42642</v>
      </c>
      <c r="C3278" s="3">
        <v>42644</v>
      </c>
      <c r="D3278" s="2">
        <v>41.3321236274</v>
      </c>
      <c r="E3278" s="4">
        <v>879223509</v>
      </c>
      <c r="F3278" s="4">
        <v>1498645534</v>
      </c>
    </row>
    <row r="3279">
      <c r="A3279" s="0" t="s">
        <v>288</v>
      </c>
      <c r="B3279" s="3">
        <v>42550</v>
      </c>
      <c r="C3279" s="3">
        <v>42552</v>
      </c>
      <c r="D3279" s="2">
        <v>5.5468959167</v>
      </c>
      <c r="E3279" s="4">
        <v>1493078542</v>
      </c>
      <c r="F3279" s="4">
        <v>1580761751</v>
      </c>
    </row>
    <row r="3280">
      <c r="A3280" s="0" t="s">
        <v>288</v>
      </c>
      <c r="B3280" s="3">
        <v>42459</v>
      </c>
      <c r="C3280" s="3">
        <v>42461</v>
      </c>
      <c r="D3280" s="2">
        <v>0.4321744272</v>
      </c>
      <c r="E3280" s="4">
        <v>1593961643</v>
      </c>
      <c r="F3280" s="4">
        <v>1600880238</v>
      </c>
    </row>
    <row r="3281">
      <c r="A3281" s="0" t="s">
        <v>288</v>
      </c>
      <c r="B3281" s="3">
        <v>42367</v>
      </c>
      <c r="C3281" s="3">
        <v>42370</v>
      </c>
      <c r="D3281" s="2">
        <v>0.2195189088</v>
      </c>
      <c r="E3281" s="4">
        <v>1991743211</v>
      </c>
      <c r="F3281" s="4">
        <v>1996125083</v>
      </c>
    </row>
    <row r="3282">
      <c r="A3282" s="0" t="s">
        <v>288</v>
      </c>
      <c r="B3282" s="3">
        <v>42276</v>
      </c>
      <c r="C3282" s="3">
        <v>42278</v>
      </c>
      <c r="D3282" s="2">
        <v>0.009701564</v>
      </c>
      <c r="E3282" s="4">
        <v>1378922206</v>
      </c>
      <c r="F3282" s="4">
        <v>1379055996</v>
      </c>
    </row>
    <row r="3283">
      <c r="A3283" s="0" t="s">
        <v>284</v>
      </c>
      <c r="B3283" s="3">
        <v>45377</v>
      </c>
      <c r="C3283" s="3">
        <v>45383</v>
      </c>
      <c r="D3283" s="2">
        <v>0.2188319012</v>
      </c>
      <c r="E3283" s="4">
        <v>13564704</v>
      </c>
      <c r="F3283" s="4">
        <v>13594453</v>
      </c>
    </row>
    <row r="3284">
      <c r="A3284" s="0" t="s">
        <v>284</v>
      </c>
      <c r="B3284" s="3">
        <v>45288</v>
      </c>
      <c r="C3284" s="3">
        <v>45292</v>
      </c>
      <c r="D3284" s="2">
        <v>0.2928476</v>
      </c>
      <c r="E3284" s="4">
        <v>13594127</v>
      </c>
      <c r="F3284" s="4">
        <v>13634054</v>
      </c>
    </row>
    <row r="3285">
      <c r="A3285" s="0" t="s">
        <v>284</v>
      </c>
      <c r="B3285" s="3">
        <v>45197</v>
      </c>
      <c r="C3285" s="3">
        <v>45200</v>
      </c>
      <c r="D3285" s="2">
        <v>0.249340873</v>
      </c>
      <c r="E3285" s="4">
        <v>14343258</v>
      </c>
      <c r="F3285" s="4">
        <v>14379111</v>
      </c>
    </row>
    <row r="3286">
      <c r="A3286" s="0" t="s">
        <v>284</v>
      </c>
      <c r="B3286" s="3">
        <v>45106</v>
      </c>
      <c r="C3286" s="3">
        <v>45108</v>
      </c>
      <c r="D3286" s="2">
        <v>0.2700175262</v>
      </c>
      <c r="E3286" s="4">
        <v>15977553</v>
      </c>
      <c r="F3286" s="4">
        <v>16020812</v>
      </c>
    </row>
    <row r="3287">
      <c r="A3287" s="0" t="s">
        <v>284</v>
      </c>
      <c r="B3287" s="3">
        <v>45015</v>
      </c>
      <c r="C3287" s="3">
        <v>45017</v>
      </c>
      <c r="D3287" s="2">
        <v>0.297753341</v>
      </c>
      <c r="E3287" s="4">
        <v>16020824</v>
      </c>
      <c r="F3287" s="4">
        <v>16068669</v>
      </c>
    </row>
    <row r="3288">
      <c r="A3288" s="0" t="s">
        <v>284</v>
      </c>
      <c r="B3288" s="3">
        <v>44924</v>
      </c>
      <c r="C3288" s="3">
        <v>44927</v>
      </c>
      <c r="D3288" s="2">
        <v>0.283613522</v>
      </c>
      <c r="E3288" s="4">
        <v>16717520</v>
      </c>
      <c r="F3288" s="4">
        <v>16765068</v>
      </c>
    </row>
    <row r="3289">
      <c r="A3289" s="0" t="s">
        <v>284</v>
      </c>
      <c r="B3289" s="3">
        <v>44833</v>
      </c>
      <c r="C3289" s="3">
        <v>44835</v>
      </c>
      <c r="D3289" s="2">
        <v>0.2810597574</v>
      </c>
      <c r="E3289" s="4">
        <v>16764831</v>
      </c>
      <c r="F3289" s="4">
        <v>16812083</v>
      </c>
    </row>
    <row r="3290">
      <c r="A3290" s="0" t="s">
        <v>284</v>
      </c>
      <c r="B3290" s="3">
        <v>44741</v>
      </c>
      <c r="C3290" s="3">
        <v>44743</v>
      </c>
      <c r="D3290" s="2">
        <v>0.2733954608</v>
      </c>
      <c r="E3290" s="4">
        <v>17129259</v>
      </c>
      <c r="F3290" s="4">
        <v>17176218</v>
      </c>
    </row>
    <row r="3291">
      <c r="A3291" s="0" t="s">
        <v>284</v>
      </c>
      <c r="B3291" s="3">
        <v>44650</v>
      </c>
      <c r="C3291" s="3">
        <v>44652</v>
      </c>
      <c r="D3291" s="2">
        <v>8.0644498261</v>
      </c>
      <c r="E3291" s="4">
        <v>17176157</v>
      </c>
      <c r="F3291" s="4">
        <v>18682824</v>
      </c>
    </row>
    <row r="3292">
      <c r="A3292" s="0" t="s">
        <v>284</v>
      </c>
      <c r="B3292" s="3">
        <v>44559</v>
      </c>
      <c r="C3292" s="3">
        <v>44562</v>
      </c>
      <c r="D3292" s="2">
        <v>18.8839854614</v>
      </c>
      <c r="E3292" s="4">
        <v>18682827</v>
      </c>
      <c r="F3292" s="4">
        <v>23032230</v>
      </c>
    </row>
    <row r="3293">
      <c r="A3293" s="0" t="s">
        <v>284</v>
      </c>
      <c r="B3293" s="3">
        <v>44468</v>
      </c>
      <c r="C3293" s="3">
        <v>44470</v>
      </c>
      <c r="D3293" s="2">
        <v>12.3721832785</v>
      </c>
      <c r="E3293" s="4">
        <v>23032232</v>
      </c>
      <c r="F3293" s="4">
        <v>26284156</v>
      </c>
    </row>
    <row r="3294">
      <c r="A3294" s="0" t="s">
        <v>284</v>
      </c>
      <c r="B3294" s="3">
        <v>44376</v>
      </c>
      <c r="C3294" s="3">
        <v>44378</v>
      </c>
      <c r="D3294" s="2">
        <v>12.0693695187</v>
      </c>
      <c r="E3294" s="4">
        <v>26284152</v>
      </c>
      <c r="F3294" s="4">
        <v>29891918</v>
      </c>
    </row>
    <row r="3295">
      <c r="A3295" s="0" t="s">
        <v>284</v>
      </c>
      <c r="B3295" s="3">
        <v>44285</v>
      </c>
      <c r="C3295" s="3">
        <v>44287</v>
      </c>
      <c r="D3295" s="2">
        <v>31.6445371705</v>
      </c>
      <c r="E3295" s="4">
        <v>29891919</v>
      </c>
      <c r="F3295" s="4">
        <v>43730110</v>
      </c>
    </row>
    <row r="3296">
      <c r="A3296" s="0" t="s">
        <v>284</v>
      </c>
      <c r="B3296" s="3">
        <v>44194</v>
      </c>
      <c r="C3296" s="3">
        <v>44197</v>
      </c>
      <c r="D3296" s="2">
        <v>24.8767424308</v>
      </c>
      <c r="E3296" s="4">
        <v>43730110</v>
      </c>
      <c r="F3296" s="4">
        <v>58211147</v>
      </c>
    </row>
    <row r="3297">
      <c r="A3297" s="0" t="s">
        <v>284</v>
      </c>
      <c r="B3297" s="3">
        <v>44103</v>
      </c>
      <c r="C3297" s="3">
        <v>44105</v>
      </c>
      <c r="D3297" s="2">
        <v>32.3663881103</v>
      </c>
      <c r="E3297" s="4">
        <v>58211148</v>
      </c>
      <c r="F3297" s="4">
        <v>86068371</v>
      </c>
    </row>
    <row r="3298">
      <c r="A3298" s="0" t="s">
        <v>284</v>
      </c>
      <c r="B3298" s="3">
        <v>44011</v>
      </c>
      <c r="C3298" s="3">
        <v>44013</v>
      </c>
      <c r="D3298" s="2">
        <v>19.6467427699</v>
      </c>
      <c r="E3298" s="4">
        <v>86068369</v>
      </c>
      <c r="F3298" s="4">
        <v>107112483</v>
      </c>
    </row>
    <row r="3299">
      <c r="A3299" s="0" t="s">
        <v>284</v>
      </c>
      <c r="B3299" s="3">
        <v>43920</v>
      </c>
      <c r="C3299" s="3">
        <v>43922</v>
      </c>
      <c r="D3299" s="2">
        <v>29.7683927001</v>
      </c>
      <c r="E3299" s="4">
        <v>107112483</v>
      </c>
      <c r="F3299" s="4">
        <v>152513216</v>
      </c>
    </row>
    <row r="3300">
      <c r="A3300" s="0" t="s">
        <v>284</v>
      </c>
      <c r="B3300" s="3">
        <v>43826</v>
      </c>
      <c r="C3300" s="3">
        <v>43831</v>
      </c>
      <c r="D3300" s="2">
        <v>46.7906610881</v>
      </c>
      <c r="E3300" s="4">
        <v>152513218</v>
      </c>
      <c r="F3300" s="4">
        <v>286628665</v>
      </c>
    </row>
    <row r="3301">
      <c r="A3301" s="0" t="s">
        <v>284</v>
      </c>
      <c r="B3301" s="3">
        <v>43735</v>
      </c>
      <c r="C3301" s="3">
        <v>43739</v>
      </c>
      <c r="D3301" s="2">
        <v>32.9340647863</v>
      </c>
      <c r="E3301" s="4">
        <v>286628664</v>
      </c>
      <c r="F3301" s="4">
        <v>427383385</v>
      </c>
    </row>
    <row r="3302">
      <c r="A3302" s="0" t="s">
        <v>284</v>
      </c>
      <c r="B3302" s="3">
        <v>43643</v>
      </c>
      <c r="C3302" s="3">
        <v>43647</v>
      </c>
      <c r="D3302" s="2">
        <v>33.7003934437</v>
      </c>
      <c r="E3302" s="4">
        <v>427383386</v>
      </c>
      <c r="F3302" s="4">
        <v>644624317</v>
      </c>
    </row>
    <row r="3303">
      <c r="A3303" s="0" t="s">
        <v>284</v>
      </c>
      <c r="B3303" s="3">
        <v>43552</v>
      </c>
      <c r="C3303" s="3">
        <v>43556</v>
      </c>
      <c r="D3303" s="2">
        <v>5.9986880554</v>
      </c>
      <c r="E3303" s="4">
        <v>647449989</v>
      </c>
      <c r="F3303" s="4">
        <v>688766971</v>
      </c>
    </row>
    <row r="3304">
      <c r="A3304" s="0" t="s">
        <v>284</v>
      </c>
      <c r="B3304" s="3">
        <v>43461</v>
      </c>
      <c r="C3304" s="3">
        <v>43466</v>
      </c>
      <c r="D3304" s="2">
        <v>3.7901457092</v>
      </c>
      <c r="E3304" s="4">
        <v>688653054</v>
      </c>
      <c r="F3304" s="4">
        <v>715782244</v>
      </c>
    </row>
    <row r="3305">
      <c r="A3305" s="0" t="s">
        <v>284</v>
      </c>
      <c r="B3305" s="3">
        <v>43370</v>
      </c>
      <c r="C3305" s="3">
        <v>43374</v>
      </c>
      <c r="D3305" s="2">
        <v>2.5835153124</v>
      </c>
      <c r="E3305" s="4">
        <v>715554171</v>
      </c>
      <c r="F3305" s="4">
        <v>734530889</v>
      </c>
    </row>
    <row r="3306">
      <c r="A3306" s="0" t="s">
        <v>284</v>
      </c>
      <c r="B3306" s="3">
        <v>43279</v>
      </c>
      <c r="C3306" s="3">
        <v>43282</v>
      </c>
      <c r="D3306" s="2">
        <v>0.256826752</v>
      </c>
      <c r="E3306" s="4">
        <v>774164470</v>
      </c>
      <c r="F3306" s="4">
        <v>776157851</v>
      </c>
    </row>
    <row r="3307">
      <c r="A3307" s="0" t="s">
        <v>284</v>
      </c>
      <c r="B3307" s="3">
        <v>43186</v>
      </c>
      <c r="C3307" s="3">
        <v>43191</v>
      </c>
      <c r="D3307" s="2">
        <v>0.0085683811</v>
      </c>
      <c r="E3307" s="4">
        <v>735315112</v>
      </c>
      <c r="F3307" s="4">
        <v>735378122</v>
      </c>
    </row>
    <row r="3308">
      <c r="A3308" s="0" t="s">
        <v>284</v>
      </c>
      <c r="B3308" s="3">
        <v>43097</v>
      </c>
      <c r="C3308" s="3">
        <v>43101</v>
      </c>
      <c r="D3308" s="2">
        <v>0.0248606664</v>
      </c>
      <c r="E3308" s="4">
        <v>164407645</v>
      </c>
      <c r="F3308" s="4">
        <v>164448528</v>
      </c>
    </row>
    <row r="3309">
      <c r="A3309" s="0" t="s">
        <v>284</v>
      </c>
      <c r="B3309" s="3">
        <v>43006</v>
      </c>
      <c r="C3309" s="3">
        <v>43009</v>
      </c>
      <c r="D3309" s="2">
        <v>0</v>
      </c>
      <c r="E3309" s="4">
        <v>75531000</v>
      </c>
      <c r="F3309" s="4">
        <v>75531000</v>
      </c>
    </row>
    <row r="3310">
      <c r="A3310" s="0" t="s">
        <v>145</v>
      </c>
      <c r="B3310" s="3">
        <v>45377</v>
      </c>
      <c r="C3310" s="3">
        <v>45383</v>
      </c>
      <c r="D3310" s="2">
        <v>1.5617725855</v>
      </c>
      <c r="E3310" s="4">
        <v>817612090</v>
      </c>
      <c r="F3310" s="4">
        <v>830583922</v>
      </c>
    </row>
    <row r="3311">
      <c r="A3311" s="0" t="s">
        <v>145</v>
      </c>
      <c r="B3311" s="3">
        <v>45288</v>
      </c>
      <c r="C3311" s="3">
        <v>45292</v>
      </c>
      <c r="D3311" s="2">
        <v>1.5803588885</v>
      </c>
      <c r="E3311" s="4">
        <v>861190090</v>
      </c>
      <c r="F3311" s="4">
        <v>875018523</v>
      </c>
    </row>
    <row r="3312">
      <c r="A3312" s="0" t="s">
        <v>145</v>
      </c>
      <c r="B3312" s="3">
        <v>45197</v>
      </c>
      <c r="C3312" s="3">
        <v>45200</v>
      </c>
      <c r="D3312" s="2">
        <v>1.510643066</v>
      </c>
      <c r="E3312" s="4">
        <v>912969398</v>
      </c>
      <c r="F3312" s="4">
        <v>926972646</v>
      </c>
    </row>
    <row r="3313">
      <c r="A3313" s="0" t="s">
        <v>145</v>
      </c>
      <c r="B3313" s="3">
        <v>45106</v>
      </c>
      <c r="C3313" s="3">
        <v>45108</v>
      </c>
      <c r="D3313" s="2">
        <v>1.4962852014</v>
      </c>
      <c r="E3313" s="4">
        <v>950461823</v>
      </c>
      <c r="F3313" s="4">
        <v>964899471</v>
      </c>
    </row>
    <row r="3314">
      <c r="A3314" s="0" t="s">
        <v>145</v>
      </c>
      <c r="B3314" s="3">
        <v>45015</v>
      </c>
      <c r="C3314" s="3">
        <v>45017</v>
      </c>
      <c r="D3314" s="2">
        <v>1.4557850642</v>
      </c>
      <c r="E3314" s="4">
        <v>989672416</v>
      </c>
      <c r="F3314" s="4">
        <v>1004292760</v>
      </c>
    </row>
    <row r="3315">
      <c r="A3315" s="0" t="s">
        <v>145</v>
      </c>
      <c r="B3315" s="3">
        <v>44924</v>
      </c>
      <c r="C3315" s="3">
        <v>44927</v>
      </c>
      <c r="D3315" s="2">
        <v>1.437271101</v>
      </c>
      <c r="E3315" s="4">
        <v>1031437694</v>
      </c>
      <c r="F3315" s="4">
        <v>1046478426</v>
      </c>
    </row>
    <row r="3316">
      <c r="A3316" s="0" t="s">
        <v>145</v>
      </c>
      <c r="B3316" s="3">
        <v>44833</v>
      </c>
      <c r="C3316" s="3">
        <v>44835</v>
      </c>
      <c r="D3316" s="2">
        <v>1.415939525</v>
      </c>
      <c r="E3316" s="4">
        <v>1103112798</v>
      </c>
      <c r="F3316" s="4">
        <v>1118956546</v>
      </c>
    </row>
    <row r="3317">
      <c r="A3317" s="0" t="s">
        <v>145</v>
      </c>
      <c r="B3317" s="3">
        <v>44741</v>
      </c>
      <c r="C3317" s="3">
        <v>44743</v>
      </c>
      <c r="D3317" s="2">
        <v>1.3813661547</v>
      </c>
      <c r="E3317" s="4">
        <v>1167056763</v>
      </c>
      <c r="F3317" s="4">
        <v>1183403904</v>
      </c>
    </row>
    <row r="3318">
      <c r="A3318" s="0" t="s">
        <v>145</v>
      </c>
      <c r="B3318" s="3">
        <v>44650</v>
      </c>
      <c r="C3318" s="3">
        <v>44652</v>
      </c>
      <c r="D3318" s="2">
        <v>5.246134651</v>
      </c>
      <c r="E3318" s="4">
        <v>1204606363</v>
      </c>
      <c r="F3318" s="4">
        <v>1271300499</v>
      </c>
    </row>
    <row r="3319">
      <c r="A3319" s="0" t="s">
        <v>145</v>
      </c>
      <c r="B3319" s="3">
        <v>44559</v>
      </c>
      <c r="C3319" s="3">
        <v>44562</v>
      </c>
      <c r="D3319" s="2">
        <v>5.3010631015</v>
      </c>
      <c r="E3319" s="4">
        <v>1277657899</v>
      </c>
      <c r="F3319" s="4">
        <v>1349178714</v>
      </c>
    </row>
    <row r="3320">
      <c r="A3320" s="0" t="s">
        <v>145</v>
      </c>
      <c r="B3320" s="3">
        <v>44468</v>
      </c>
      <c r="C3320" s="3">
        <v>44470</v>
      </c>
      <c r="D3320" s="2">
        <v>6.8130345906</v>
      </c>
      <c r="E3320" s="4">
        <v>1349178724</v>
      </c>
      <c r="F3320" s="4">
        <v>1447819143</v>
      </c>
    </row>
    <row r="3321">
      <c r="A3321" s="0" t="s">
        <v>145</v>
      </c>
      <c r="B3321" s="3">
        <v>44376</v>
      </c>
      <c r="C3321" s="3">
        <v>44378</v>
      </c>
      <c r="D3321" s="2">
        <v>6.091369164</v>
      </c>
      <c r="E3321" s="4">
        <v>1447819140</v>
      </c>
      <c r="F3321" s="4">
        <v>1541731710</v>
      </c>
    </row>
    <row r="3322">
      <c r="A3322" s="0" t="s">
        <v>145</v>
      </c>
      <c r="B3322" s="3">
        <v>44285</v>
      </c>
      <c r="C3322" s="3">
        <v>44287</v>
      </c>
      <c r="D3322" s="2">
        <v>14.3778932622</v>
      </c>
      <c r="E3322" s="4">
        <v>1541731710</v>
      </c>
      <c r="F3322" s="4">
        <v>1800623424</v>
      </c>
    </row>
    <row r="3323">
      <c r="A3323" s="0" t="s">
        <v>145</v>
      </c>
      <c r="B3323" s="3">
        <v>44194</v>
      </c>
      <c r="C3323" s="3">
        <v>44197</v>
      </c>
      <c r="D3323" s="2">
        <v>12.3979439794</v>
      </c>
      <c r="E3323" s="4">
        <v>1800623424</v>
      </c>
      <c r="F3323" s="4">
        <v>2055457949</v>
      </c>
    </row>
    <row r="3324">
      <c r="A3324" s="0" t="s">
        <v>145</v>
      </c>
      <c r="B3324" s="3">
        <v>44103</v>
      </c>
      <c r="C3324" s="3">
        <v>44105</v>
      </c>
      <c r="D3324" s="2">
        <v>17.6960229382</v>
      </c>
      <c r="E3324" s="4">
        <v>2055457952</v>
      </c>
      <c r="F3324" s="4">
        <v>2497398091</v>
      </c>
    </row>
    <row r="3325">
      <c r="A3325" s="0" t="s">
        <v>145</v>
      </c>
      <c r="B3325" s="3">
        <v>44011</v>
      </c>
      <c r="C3325" s="3">
        <v>44013</v>
      </c>
      <c r="D3325" s="2">
        <v>7.6007919646</v>
      </c>
      <c r="E3325" s="4">
        <v>2497398092</v>
      </c>
      <c r="F3325" s="4">
        <v>2702834954</v>
      </c>
    </row>
    <row r="3326">
      <c r="A3326" s="0" t="s">
        <v>145</v>
      </c>
      <c r="B3326" s="3">
        <v>43920</v>
      </c>
      <c r="C3326" s="3">
        <v>43922</v>
      </c>
      <c r="D3326" s="2">
        <v>9.1698619723</v>
      </c>
      <c r="E3326" s="4">
        <v>2697622149</v>
      </c>
      <c r="F3326" s="4">
        <v>2969963723</v>
      </c>
    </row>
    <row r="3327">
      <c r="A3327" s="0" t="s">
        <v>145</v>
      </c>
      <c r="B3327" s="3">
        <v>43826</v>
      </c>
      <c r="C3327" s="3">
        <v>43831</v>
      </c>
      <c r="D3327" s="2">
        <v>18.4989349897</v>
      </c>
      <c r="E3327" s="4">
        <v>2737302759</v>
      </c>
      <c r="F3327" s="4">
        <v>3358609803</v>
      </c>
    </row>
    <row r="3328">
      <c r="A3328" s="0" t="s">
        <v>145</v>
      </c>
      <c r="B3328" s="3">
        <v>43735</v>
      </c>
      <c r="C3328" s="3">
        <v>43739</v>
      </c>
      <c r="D3328" s="2">
        <v>12.8388297524</v>
      </c>
      <c r="E3328" s="4">
        <v>3360112367</v>
      </c>
      <c r="F3328" s="4">
        <v>3855056509</v>
      </c>
    </row>
    <row r="3329">
      <c r="A3329" s="0" t="s">
        <v>145</v>
      </c>
      <c r="B3329" s="3">
        <v>43643</v>
      </c>
      <c r="C3329" s="3">
        <v>43647</v>
      </c>
      <c r="D3329" s="2">
        <v>6.8093938974</v>
      </c>
      <c r="E3329" s="4">
        <v>3855056499</v>
      </c>
      <c r="F3329" s="4">
        <v>4136743670</v>
      </c>
    </row>
    <row r="3330">
      <c r="A3330" s="0" t="s">
        <v>145</v>
      </c>
      <c r="B3330" s="3">
        <v>43552</v>
      </c>
      <c r="C3330" s="3">
        <v>43556</v>
      </c>
      <c r="D3330" s="2">
        <v>1.2355267241</v>
      </c>
      <c r="E3330" s="4">
        <v>4135958838</v>
      </c>
      <c r="F3330" s="4">
        <v>4187698978</v>
      </c>
    </row>
    <row r="3331">
      <c r="A3331" s="0" t="s">
        <v>145</v>
      </c>
      <c r="B3331" s="3">
        <v>43461</v>
      </c>
      <c r="C3331" s="3">
        <v>43466</v>
      </c>
      <c r="D3331" s="2">
        <v>1.0033776741</v>
      </c>
      <c r="E3331" s="4">
        <v>3828970079</v>
      </c>
      <c r="F3331" s="4">
        <v>3867778505</v>
      </c>
    </row>
    <row r="3332">
      <c r="A3332" s="0" t="s">
        <v>145</v>
      </c>
      <c r="B3332" s="3">
        <v>43370</v>
      </c>
      <c r="C3332" s="3">
        <v>43374</v>
      </c>
      <c r="D3332" s="2">
        <v>0.9436632023</v>
      </c>
      <c r="E3332" s="4">
        <v>3359418037</v>
      </c>
      <c r="F3332" s="4">
        <v>3391421635</v>
      </c>
    </row>
    <row r="3333">
      <c r="A3333" s="0" t="s">
        <v>145</v>
      </c>
      <c r="B3333" s="3">
        <v>43279</v>
      </c>
      <c r="C3333" s="3">
        <v>43282</v>
      </c>
      <c r="D3333" s="2">
        <v>0.8274754982</v>
      </c>
      <c r="E3333" s="4">
        <v>2747831907</v>
      </c>
      <c r="F3333" s="4">
        <v>2770759261</v>
      </c>
    </row>
    <row r="3334">
      <c r="A3334" s="0" t="s">
        <v>145</v>
      </c>
      <c r="B3334" s="3">
        <v>43186</v>
      </c>
      <c r="C3334" s="3">
        <v>43191</v>
      </c>
      <c r="D3334" s="2">
        <v>0.6222388415</v>
      </c>
      <c r="E3334" s="4">
        <v>1991356188</v>
      </c>
      <c r="F3334" s="4">
        <v>2003824764</v>
      </c>
    </row>
    <row r="3335">
      <c r="A3335" s="0" t="s">
        <v>145</v>
      </c>
      <c r="B3335" s="3">
        <v>43097</v>
      </c>
      <c r="C3335" s="3">
        <v>43101</v>
      </c>
      <c r="D3335" s="2">
        <v>0.3063324546</v>
      </c>
      <c r="E3335" s="4">
        <v>1252946340</v>
      </c>
      <c r="F3335" s="4">
        <v>1256796315</v>
      </c>
    </row>
    <row r="3336">
      <c r="A3336" s="0" t="s">
        <v>145</v>
      </c>
      <c r="B3336" s="3">
        <v>43006</v>
      </c>
      <c r="C3336" s="3">
        <v>43009</v>
      </c>
      <c r="D3336" s="2">
        <v>0</v>
      </c>
      <c r="E3336" s="4">
        <v>12114000</v>
      </c>
      <c r="F3336" s="4">
        <v>12114000</v>
      </c>
    </row>
    <row r="3337">
      <c r="A3337" s="0" t="s">
        <v>123</v>
      </c>
      <c r="B3337" s="3">
        <v>45377</v>
      </c>
      <c r="C3337" s="3">
        <v>45383</v>
      </c>
      <c r="D3337" s="2">
        <v>0.814720738</v>
      </c>
      <c r="E3337" s="4">
        <v>1202621030</v>
      </c>
      <c r="F3337" s="4">
        <v>1212499515</v>
      </c>
    </row>
    <row r="3338">
      <c r="A3338" s="0" t="s">
        <v>123</v>
      </c>
      <c r="B3338" s="3">
        <v>45288</v>
      </c>
      <c r="C3338" s="3">
        <v>45292</v>
      </c>
      <c r="D3338" s="2">
        <v>0.8103531613</v>
      </c>
      <c r="E3338" s="4">
        <v>1283740487</v>
      </c>
      <c r="F3338" s="4">
        <v>1294228307</v>
      </c>
    </row>
    <row r="3339">
      <c r="A3339" s="0" t="s">
        <v>123</v>
      </c>
      <c r="B3339" s="3">
        <v>45197</v>
      </c>
      <c r="C3339" s="3">
        <v>45200</v>
      </c>
      <c r="D3339" s="2">
        <v>0.7602059491</v>
      </c>
      <c r="E3339" s="4">
        <v>1316413791</v>
      </c>
      <c r="F3339" s="4">
        <v>1326497907</v>
      </c>
    </row>
    <row r="3340">
      <c r="A3340" s="0" t="s">
        <v>123</v>
      </c>
      <c r="B3340" s="3">
        <v>45106</v>
      </c>
      <c r="C3340" s="3">
        <v>45108</v>
      </c>
      <c r="D3340" s="2">
        <v>0.8037438541</v>
      </c>
      <c r="E3340" s="4">
        <v>1383269324</v>
      </c>
      <c r="F3340" s="4">
        <v>1394477350</v>
      </c>
    </row>
    <row r="3341">
      <c r="A3341" s="0" t="s">
        <v>123</v>
      </c>
      <c r="B3341" s="3">
        <v>45015</v>
      </c>
      <c r="C3341" s="3">
        <v>45017</v>
      </c>
      <c r="D3341" s="2">
        <v>0.7630999706</v>
      </c>
      <c r="E3341" s="4">
        <v>1492439806</v>
      </c>
      <c r="F3341" s="4">
        <v>1503916190</v>
      </c>
    </row>
    <row r="3342">
      <c r="A3342" s="0" t="s">
        <v>123</v>
      </c>
      <c r="B3342" s="3">
        <v>44924</v>
      </c>
      <c r="C3342" s="3">
        <v>44927</v>
      </c>
      <c r="D3342" s="2">
        <v>0.8205206843</v>
      </c>
      <c r="E3342" s="4">
        <v>1559526751</v>
      </c>
      <c r="F3342" s="4">
        <v>1572428855</v>
      </c>
    </row>
    <row r="3343">
      <c r="A3343" s="0" t="s">
        <v>123</v>
      </c>
      <c r="B3343" s="3">
        <v>44833</v>
      </c>
      <c r="C3343" s="3">
        <v>44835</v>
      </c>
      <c r="D3343" s="2">
        <v>0.7668756121</v>
      </c>
      <c r="E3343" s="4">
        <v>1733724455</v>
      </c>
      <c r="F3343" s="4">
        <v>1747122713</v>
      </c>
    </row>
    <row r="3344">
      <c r="A3344" s="0" t="s">
        <v>123</v>
      </c>
      <c r="B3344" s="3">
        <v>44741</v>
      </c>
      <c r="C3344" s="3">
        <v>44743</v>
      </c>
      <c r="D3344" s="2">
        <v>0.7723344125</v>
      </c>
      <c r="E3344" s="4">
        <v>1846221071</v>
      </c>
      <c r="F3344" s="4">
        <v>1860591056</v>
      </c>
    </row>
    <row r="3345">
      <c r="A3345" s="0" t="s">
        <v>123</v>
      </c>
      <c r="B3345" s="3">
        <v>44650</v>
      </c>
      <c r="C3345" s="3">
        <v>44652</v>
      </c>
      <c r="D3345" s="2">
        <v>5.7008513377</v>
      </c>
      <c r="E3345" s="4">
        <v>1956879508</v>
      </c>
      <c r="F3345" s="4">
        <v>2075182582</v>
      </c>
    </row>
    <row r="3346">
      <c r="A3346" s="0" t="s">
        <v>123</v>
      </c>
      <c r="B3346" s="3">
        <v>44559</v>
      </c>
      <c r="C3346" s="3">
        <v>44562</v>
      </c>
      <c r="D3346" s="2">
        <v>5.4634764237</v>
      </c>
      <c r="E3346" s="4">
        <v>2083182756</v>
      </c>
      <c r="F3346" s="4">
        <v>2203574531</v>
      </c>
    </row>
    <row r="3347">
      <c r="A3347" s="0" t="s">
        <v>123</v>
      </c>
      <c r="B3347" s="3">
        <v>44468</v>
      </c>
      <c r="C3347" s="3">
        <v>44470</v>
      </c>
      <c r="D3347" s="2">
        <v>6.1117147807</v>
      </c>
      <c r="E3347" s="4">
        <v>2203574524</v>
      </c>
      <c r="F3347" s="4">
        <v>2347017542</v>
      </c>
    </row>
    <row r="3348">
      <c r="A3348" s="0" t="s">
        <v>123</v>
      </c>
      <c r="B3348" s="3">
        <v>44376</v>
      </c>
      <c r="C3348" s="3">
        <v>44378</v>
      </c>
      <c r="D3348" s="2">
        <v>8.2929996694</v>
      </c>
      <c r="E3348" s="4">
        <v>2347017543</v>
      </c>
      <c r="F3348" s="4">
        <v>2559256692</v>
      </c>
    </row>
    <row r="3349">
      <c r="A3349" s="0" t="s">
        <v>123</v>
      </c>
      <c r="B3349" s="3">
        <v>44285</v>
      </c>
      <c r="C3349" s="3">
        <v>44287</v>
      </c>
      <c r="D3349" s="2">
        <v>17.078872332</v>
      </c>
      <c r="E3349" s="4">
        <v>2559256692</v>
      </c>
      <c r="F3349" s="4">
        <v>3086374684</v>
      </c>
    </row>
    <row r="3350">
      <c r="A3350" s="0" t="s">
        <v>123</v>
      </c>
      <c r="B3350" s="3">
        <v>44194</v>
      </c>
      <c r="C3350" s="3">
        <v>44197</v>
      </c>
      <c r="D3350" s="2">
        <v>15.8263650917</v>
      </c>
      <c r="E3350" s="4">
        <v>3086374685</v>
      </c>
      <c r="F3350" s="4">
        <v>3666676256</v>
      </c>
    </row>
    <row r="3351">
      <c r="A3351" s="0" t="s">
        <v>123</v>
      </c>
      <c r="B3351" s="3">
        <v>44103</v>
      </c>
      <c r="C3351" s="3">
        <v>44105</v>
      </c>
      <c r="D3351" s="2">
        <v>20.8572603054</v>
      </c>
      <c r="E3351" s="4">
        <v>3666676258</v>
      </c>
      <c r="F3351" s="4">
        <v>4632991317</v>
      </c>
    </row>
    <row r="3352">
      <c r="A3352" s="0" t="s">
        <v>123</v>
      </c>
      <c r="B3352" s="3">
        <v>44011</v>
      </c>
      <c r="C3352" s="3">
        <v>44013</v>
      </c>
      <c r="D3352" s="2">
        <v>12.8243120475</v>
      </c>
      <c r="E3352" s="4">
        <v>4620467315</v>
      </c>
      <c r="F3352" s="4">
        <v>5300178781</v>
      </c>
    </row>
    <row r="3353">
      <c r="A3353" s="0" t="s">
        <v>123</v>
      </c>
      <c r="B3353" s="3">
        <v>43920</v>
      </c>
      <c r="C3353" s="3">
        <v>43922</v>
      </c>
      <c r="D3353" s="2">
        <v>18.3498789016</v>
      </c>
      <c r="E3353" s="4">
        <v>5289751780</v>
      </c>
      <c r="F3353" s="4">
        <v>6478559626</v>
      </c>
    </row>
    <row r="3354">
      <c r="A3354" s="0" t="s">
        <v>123</v>
      </c>
      <c r="B3354" s="3">
        <v>43826</v>
      </c>
      <c r="C3354" s="3">
        <v>43831</v>
      </c>
      <c r="D3354" s="2">
        <v>31.5778265572</v>
      </c>
      <c r="E3354" s="4">
        <v>6031227490</v>
      </c>
      <c r="F3354" s="4">
        <v>8814726552</v>
      </c>
    </row>
    <row r="3355">
      <c r="A3355" s="0" t="s">
        <v>123</v>
      </c>
      <c r="B3355" s="3">
        <v>43735</v>
      </c>
      <c r="C3355" s="3">
        <v>43739</v>
      </c>
      <c r="D3355" s="2">
        <v>23.5125316707</v>
      </c>
      <c r="E3355" s="4">
        <v>8814726553</v>
      </c>
      <c r="F3355" s="4">
        <v>11524406214</v>
      </c>
    </row>
    <row r="3356">
      <c r="A3356" s="0" t="s">
        <v>123</v>
      </c>
      <c r="B3356" s="3">
        <v>43643</v>
      </c>
      <c r="C3356" s="3">
        <v>43647</v>
      </c>
      <c r="D3356" s="2">
        <v>10.2137342333</v>
      </c>
      <c r="E3356" s="4">
        <v>11524406210</v>
      </c>
      <c r="F3356" s="4">
        <v>12835377562</v>
      </c>
    </row>
    <row r="3357">
      <c r="A3357" s="0" t="s">
        <v>123</v>
      </c>
      <c r="B3357" s="3">
        <v>43552</v>
      </c>
      <c r="C3357" s="3">
        <v>43556</v>
      </c>
      <c r="D3357" s="2">
        <v>1.9899392226</v>
      </c>
      <c r="E3357" s="4">
        <v>12817996864</v>
      </c>
      <c r="F3357" s="4">
        <v>13078246011</v>
      </c>
    </row>
    <row r="3358">
      <c r="A3358" s="0" t="s">
        <v>123</v>
      </c>
      <c r="B3358" s="3">
        <v>43461</v>
      </c>
      <c r="C3358" s="3">
        <v>43466</v>
      </c>
      <c r="D3358" s="2">
        <v>0.5774680978</v>
      </c>
      <c r="E3358" s="4">
        <v>12726302305</v>
      </c>
      <c r="F3358" s="4">
        <v>12800219489</v>
      </c>
    </row>
    <row r="3359">
      <c r="A3359" s="0" t="s">
        <v>123</v>
      </c>
      <c r="B3359" s="3">
        <v>43370</v>
      </c>
      <c r="C3359" s="3">
        <v>43374</v>
      </c>
      <c r="D3359" s="2">
        <v>0.4852368198</v>
      </c>
      <c r="E3359" s="4">
        <v>10501367080</v>
      </c>
      <c r="F3359" s="4">
        <v>10552572045</v>
      </c>
    </row>
    <row r="3360">
      <c r="A3360" s="0" t="s">
        <v>123</v>
      </c>
      <c r="B3360" s="3">
        <v>43279</v>
      </c>
      <c r="C3360" s="3">
        <v>43282</v>
      </c>
      <c r="D3360" s="2">
        <v>0.4695123927</v>
      </c>
      <c r="E3360" s="4">
        <v>8403959137</v>
      </c>
      <c r="F3360" s="4">
        <v>8443602899</v>
      </c>
    </row>
    <row r="3361">
      <c r="A3361" s="0" t="s">
        <v>123</v>
      </c>
      <c r="B3361" s="3">
        <v>43186</v>
      </c>
      <c r="C3361" s="3">
        <v>43191</v>
      </c>
      <c r="D3361" s="2">
        <v>0.3117301621</v>
      </c>
      <c r="E3361" s="4">
        <v>6045531268</v>
      </c>
      <c r="F3361" s="4">
        <v>6064435944</v>
      </c>
    </row>
    <row r="3362">
      <c r="A3362" s="0" t="s">
        <v>123</v>
      </c>
      <c r="B3362" s="3">
        <v>43097</v>
      </c>
      <c r="C3362" s="3">
        <v>43101</v>
      </c>
      <c r="D3362" s="2">
        <v>0.1086689756</v>
      </c>
      <c r="E3362" s="4">
        <v>3349043101</v>
      </c>
      <c r="F3362" s="4">
        <v>3352686431</v>
      </c>
    </row>
    <row r="3363">
      <c r="A3363" s="0" t="s">
        <v>123</v>
      </c>
      <c r="B3363" s="3">
        <v>43006</v>
      </c>
      <c r="C3363" s="3">
        <v>43009</v>
      </c>
      <c r="D3363" s="2">
        <v>0</v>
      </c>
      <c r="E3363" s="4">
        <v>4567000</v>
      </c>
      <c r="F3363" s="4">
        <v>4567000</v>
      </c>
    </row>
    <row r="3364">
      <c r="A3364" s="0" t="s">
        <v>232</v>
      </c>
      <c r="B3364" s="3">
        <v>45377</v>
      </c>
      <c r="C3364" s="3">
        <v>45383</v>
      </c>
      <c r="D3364" s="2">
        <v>5.4623923888</v>
      </c>
      <c r="E3364" s="4">
        <v>141602317</v>
      </c>
      <c r="F3364" s="4">
        <v>149784113</v>
      </c>
    </row>
    <row r="3365">
      <c r="A3365" s="0" t="s">
        <v>232</v>
      </c>
      <c r="B3365" s="3">
        <v>45288</v>
      </c>
      <c r="C3365" s="3">
        <v>45292</v>
      </c>
      <c r="D3365" s="2">
        <v>5.5298864987</v>
      </c>
      <c r="E3365" s="4">
        <v>150878138</v>
      </c>
      <c r="F3365" s="4">
        <v>159709915</v>
      </c>
    </row>
    <row r="3366">
      <c r="A3366" s="0" t="s">
        <v>232</v>
      </c>
      <c r="B3366" s="3">
        <v>45197</v>
      </c>
      <c r="C3366" s="3">
        <v>45200</v>
      </c>
      <c r="D3366" s="2">
        <v>5.0629347701</v>
      </c>
      <c r="E3366" s="4">
        <v>168419849</v>
      </c>
      <c r="F3366" s="4">
        <v>177401575</v>
      </c>
    </row>
    <row r="3367">
      <c r="A3367" s="0" t="s">
        <v>232</v>
      </c>
      <c r="B3367" s="3">
        <v>45106</v>
      </c>
      <c r="C3367" s="3">
        <v>45108</v>
      </c>
      <c r="D3367" s="2">
        <v>4.8679660302</v>
      </c>
      <c r="E3367" s="4">
        <v>181061209</v>
      </c>
      <c r="F3367" s="4">
        <v>190326225</v>
      </c>
    </row>
    <row r="3368">
      <c r="A3368" s="0" t="s">
        <v>232</v>
      </c>
      <c r="B3368" s="3">
        <v>45015</v>
      </c>
      <c r="C3368" s="3">
        <v>45017</v>
      </c>
      <c r="D3368" s="2">
        <v>4.5962600169</v>
      </c>
      <c r="E3368" s="4">
        <v>197314369</v>
      </c>
      <c r="F3368" s="4">
        <v>206820371</v>
      </c>
    </row>
    <row r="3369">
      <c r="A3369" s="0" t="s">
        <v>232</v>
      </c>
      <c r="B3369" s="3">
        <v>44924</v>
      </c>
      <c r="C3369" s="3">
        <v>44927</v>
      </c>
      <c r="D3369" s="2">
        <v>4.3710464218</v>
      </c>
      <c r="E3369" s="4">
        <v>208525109</v>
      </c>
      <c r="F3369" s="4">
        <v>218056458</v>
      </c>
    </row>
    <row r="3370">
      <c r="A3370" s="0" t="s">
        <v>232</v>
      </c>
      <c r="B3370" s="3">
        <v>44833</v>
      </c>
      <c r="C3370" s="3">
        <v>44835</v>
      </c>
      <c r="D3370" s="2">
        <v>4.265483275</v>
      </c>
      <c r="E3370" s="4">
        <v>224182681</v>
      </c>
      <c r="F3370" s="4">
        <v>234171215</v>
      </c>
    </row>
    <row r="3371">
      <c r="A3371" s="0" t="s">
        <v>232</v>
      </c>
      <c r="B3371" s="3">
        <v>44741</v>
      </c>
      <c r="C3371" s="3">
        <v>44743</v>
      </c>
      <c r="D3371" s="2">
        <v>4.1207944321</v>
      </c>
      <c r="E3371" s="4">
        <v>242969585</v>
      </c>
      <c r="F3371" s="4">
        <v>253412180</v>
      </c>
    </row>
    <row r="3372">
      <c r="A3372" s="0" t="s">
        <v>232</v>
      </c>
      <c r="B3372" s="3">
        <v>44650</v>
      </c>
      <c r="C3372" s="3">
        <v>44652</v>
      </c>
      <c r="D3372" s="2">
        <v>7.0113962751</v>
      </c>
      <c r="E3372" s="4">
        <v>261100080</v>
      </c>
      <c r="F3372" s="4">
        <v>280787182</v>
      </c>
    </row>
    <row r="3373">
      <c r="A3373" s="0" t="s">
        <v>232</v>
      </c>
      <c r="B3373" s="3">
        <v>44559</v>
      </c>
      <c r="C3373" s="3">
        <v>44562</v>
      </c>
      <c r="D3373" s="2">
        <v>7.0981851065</v>
      </c>
      <c r="E3373" s="4">
        <v>281379406</v>
      </c>
      <c r="F3373" s="4">
        <v>302878266</v>
      </c>
    </row>
    <row r="3374">
      <c r="A3374" s="0" t="s">
        <v>232</v>
      </c>
      <c r="B3374" s="3">
        <v>44468</v>
      </c>
      <c r="C3374" s="3">
        <v>44470</v>
      </c>
      <c r="D3374" s="2">
        <v>8.9184642784</v>
      </c>
      <c r="E3374" s="4">
        <v>302878269</v>
      </c>
      <c r="F3374" s="4">
        <v>332535312</v>
      </c>
    </row>
    <row r="3375">
      <c r="A3375" s="0" t="s">
        <v>232</v>
      </c>
      <c r="B3375" s="3">
        <v>44376</v>
      </c>
      <c r="C3375" s="3">
        <v>44378</v>
      </c>
      <c r="D3375" s="2">
        <v>8.8026952717</v>
      </c>
      <c r="E3375" s="4">
        <v>332747791</v>
      </c>
      <c r="F3375" s="4">
        <v>364865817</v>
      </c>
    </row>
    <row r="3376">
      <c r="A3376" s="0" t="s">
        <v>232</v>
      </c>
      <c r="B3376" s="3">
        <v>44285</v>
      </c>
      <c r="C3376" s="3">
        <v>44287</v>
      </c>
      <c r="D3376" s="2">
        <v>7.377303859</v>
      </c>
      <c r="E3376" s="4">
        <v>364865811</v>
      </c>
      <c r="F3376" s="4">
        <v>393927003</v>
      </c>
    </row>
    <row r="3377">
      <c r="A3377" s="0" t="s">
        <v>232</v>
      </c>
      <c r="B3377" s="3">
        <v>44194</v>
      </c>
      <c r="C3377" s="3">
        <v>44197</v>
      </c>
      <c r="D3377" s="2">
        <v>7.5562931168</v>
      </c>
      <c r="E3377" s="4">
        <v>393927006</v>
      </c>
      <c r="F3377" s="4">
        <v>426126363</v>
      </c>
    </row>
    <row r="3378">
      <c r="A3378" s="0" t="s">
        <v>232</v>
      </c>
      <c r="B3378" s="3">
        <v>44103</v>
      </c>
      <c r="C3378" s="3">
        <v>44105</v>
      </c>
      <c r="D3378" s="2">
        <v>6.0793157951</v>
      </c>
      <c r="E3378" s="4">
        <v>426126367</v>
      </c>
      <c r="F3378" s="4">
        <v>453708755</v>
      </c>
    </row>
    <row r="3379">
      <c r="A3379" s="0" t="s">
        <v>232</v>
      </c>
      <c r="B3379" s="3">
        <v>44011</v>
      </c>
      <c r="C3379" s="3">
        <v>44013</v>
      </c>
      <c r="D3379" s="2">
        <v>6.1158532833</v>
      </c>
      <c r="E3379" s="4">
        <v>449388692</v>
      </c>
      <c r="F3379" s="4">
        <v>478663020</v>
      </c>
    </row>
    <row r="3380">
      <c r="A3380" s="0" t="s">
        <v>232</v>
      </c>
      <c r="B3380" s="3">
        <v>43920</v>
      </c>
      <c r="C3380" s="3">
        <v>43922</v>
      </c>
      <c r="D3380" s="2">
        <v>11.716288762</v>
      </c>
      <c r="E3380" s="4">
        <v>479345627</v>
      </c>
      <c r="F3380" s="4">
        <v>542960440</v>
      </c>
    </row>
    <row r="3381">
      <c r="A3381" s="0" t="s">
        <v>232</v>
      </c>
      <c r="B3381" s="3">
        <v>43826</v>
      </c>
      <c r="C3381" s="3">
        <v>43831</v>
      </c>
      <c r="D3381" s="2">
        <v>7.2581365867</v>
      </c>
      <c r="E3381" s="4">
        <v>531674434</v>
      </c>
      <c r="F3381" s="4">
        <v>573284183</v>
      </c>
    </row>
    <row r="3382">
      <c r="A3382" s="0" t="s">
        <v>232</v>
      </c>
      <c r="B3382" s="3">
        <v>43735</v>
      </c>
      <c r="C3382" s="3">
        <v>43739</v>
      </c>
      <c r="D3382" s="2">
        <v>6.6430377805</v>
      </c>
      <c r="E3382" s="4">
        <v>573284179</v>
      </c>
      <c r="F3382" s="4">
        <v>614077585</v>
      </c>
    </row>
    <row r="3383">
      <c r="A3383" s="0" t="s">
        <v>232</v>
      </c>
      <c r="B3383" s="3">
        <v>43643</v>
      </c>
      <c r="C3383" s="3">
        <v>43647</v>
      </c>
      <c r="D3383" s="2">
        <v>4.5228227404</v>
      </c>
      <c r="E3383" s="4">
        <v>614077584</v>
      </c>
      <c r="F3383" s="4">
        <v>643166882</v>
      </c>
    </row>
    <row r="3384">
      <c r="A3384" s="0" t="s">
        <v>232</v>
      </c>
      <c r="B3384" s="3">
        <v>43552</v>
      </c>
      <c r="C3384" s="3">
        <v>43556</v>
      </c>
      <c r="D3384" s="2">
        <v>2.4574040663</v>
      </c>
      <c r="E3384" s="4">
        <v>639068904</v>
      </c>
      <c r="F3384" s="4">
        <v>655169055</v>
      </c>
    </row>
    <row r="3385">
      <c r="A3385" s="0" t="s">
        <v>232</v>
      </c>
      <c r="B3385" s="3">
        <v>43461</v>
      </c>
      <c r="C3385" s="3">
        <v>43466</v>
      </c>
      <c r="D3385" s="2">
        <v>2.9086069047</v>
      </c>
      <c r="E3385" s="4">
        <v>538389223</v>
      </c>
      <c r="F3385" s="4">
        <v>554517971</v>
      </c>
    </row>
    <row r="3386">
      <c r="A3386" s="0" t="s">
        <v>232</v>
      </c>
      <c r="B3386" s="3">
        <v>43370</v>
      </c>
      <c r="C3386" s="3">
        <v>43374</v>
      </c>
      <c r="D3386" s="2">
        <v>2.2270846912</v>
      </c>
      <c r="E3386" s="4">
        <v>398827906</v>
      </c>
      <c r="F3386" s="4">
        <v>407912462</v>
      </c>
    </row>
    <row r="3387">
      <c r="A3387" s="0" t="s">
        <v>232</v>
      </c>
      <c r="B3387" s="3">
        <v>43279</v>
      </c>
      <c r="C3387" s="3">
        <v>43282</v>
      </c>
      <c r="D3387" s="2">
        <v>3.5966023776</v>
      </c>
      <c r="E3387" s="4">
        <v>322125310</v>
      </c>
      <c r="F3387" s="4">
        <v>334143109</v>
      </c>
    </row>
    <row r="3388">
      <c r="A3388" s="0" t="s">
        <v>232</v>
      </c>
      <c r="B3388" s="3">
        <v>43186</v>
      </c>
      <c r="C3388" s="3">
        <v>43191</v>
      </c>
      <c r="D3388" s="2">
        <v>1.5184752359</v>
      </c>
      <c r="E3388" s="4">
        <v>260910188</v>
      </c>
      <c r="F3388" s="4">
        <v>264933132</v>
      </c>
    </row>
    <row r="3389">
      <c r="A3389" s="0" t="s">
        <v>232</v>
      </c>
      <c r="B3389" s="3">
        <v>43097</v>
      </c>
      <c r="C3389" s="3">
        <v>43101</v>
      </c>
      <c r="D3389" s="2">
        <v>0.5550179637</v>
      </c>
      <c r="E3389" s="4">
        <v>146339574</v>
      </c>
      <c r="F3389" s="4">
        <v>147156318</v>
      </c>
    </row>
    <row r="3390">
      <c r="A3390" s="0" t="s">
        <v>232</v>
      </c>
      <c r="B3390" s="3">
        <v>43006</v>
      </c>
      <c r="C3390" s="3">
        <v>43009</v>
      </c>
      <c r="D3390" s="2">
        <v>0</v>
      </c>
      <c r="E3390" s="4">
        <v>2026000</v>
      </c>
      <c r="F3390" s="4">
        <v>2026000</v>
      </c>
    </row>
    <row r="3391">
      <c r="A3391" s="0" t="s">
        <v>204</v>
      </c>
      <c r="B3391" s="3">
        <v>45377</v>
      </c>
      <c r="C3391" s="3">
        <v>45383</v>
      </c>
      <c r="D3391" s="2">
        <v>2.5406656772</v>
      </c>
      <c r="E3391" s="4">
        <v>390541519</v>
      </c>
      <c r="F3391" s="4">
        <v>400722539</v>
      </c>
    </row>
    <row r="3392">
      <c r="A3392" s="0" t="s">
        <v>204</v>
      </c>
      <c r="B3392" s="3">
        <v>45288</v>
      </c>
      <c r="C3392" s="3">
        <v>45292</v>
      </c>
      <c r="D3392" s="2">
        <v>2.5196624337</v>
      </c>
      <c r="E3392" s="4">
        <v>404482115</v>
      </c>
      <c r="F3392" s="4">
        <v>414937130</v>
      </c>
    </row>
    <row r="3393">
      <c r="A3393" s="0" t="s">
        <v>204</v>
      </c>
      <c r="B3393" s="3">
        <v>45197</v>
      </c>
      <c r="C3393" s="3">
        <v>45200</v>
      </c>
      <c r="D3393" s="2">
        <v>2.4411979376</v>
      </c>
      <c r="E3393" s="4">
        <v>421168762</v>
      </c>
      <c r="F3393" s="4">
        <v>431707599</v>
      </c>
    </row>
    <row r="3394">
      <c r="A3394" s="0" t="s">
        <v>204</v>
      </c>
      <c r="B3394" s="3">
        <v>45106</v>
      </c>
      <c r="C3394" s="3">
        <v>45108</v>
      </c>
      <c r="D3394" s="2">
        <v>2.3613522044</v>
      </c>
      <c r="E3394" s="4">
        <v>436465912</v>
      </c>
      <c r="F3394" s="4">
        <v>447021668</v>
      </c>
    </row>
    <row r="3395">
      <c r="A3395" s="0" t="s">
        <v>204</v>
      </c>
      <c r="B3395" s="3">
        <v>45015</v>
      </c>
      <c r="C3395" s="3">
        <v>45017</v>
      </c>
      <c r="D3395" s="2">
        <v>2.2959027857</v>
      </c>
      <c r="E3395" s="4">
        <v>452492025</v>
      </c>
      <c r="F3395" s="4">
        <v>463124923</v>
      </c>
    </row>
    <row r="3396">
      <c r="A3396" s="0" t="s">
        <v>204</v>
      </c>
      <c r="B3396" s="3">
        <v>44924</v>
      </c>
      <c r="C3396" s="3">
        <v>44927</v>
      </c>
      <c r="D3396" s="2">
        <v>2.2610678844</v>
      </c>
      <c r="E3396" s="4">
        <v>468456850</v>
      </c>
      <c r="F3396" s="4">
        <v>479294013</v>
      </c>
    </row>
    <row r="3397">
      <c r="A3397" s="0" t="s">
        <v>204</v>
      </c>
      <c r="B3397" s="3">
        <v>44833</v>
      </c>
      <c r="C3397" s="3">
        <v>44835</v>
      </c>
      <c r="D3397" s="2">
        <v>2.1463154275</v>
      </c>
      <c r="E3397" s="4">
        <v>502341042</v>
      </c>
      <c r="F3397" s="4">
        <v>513359353</v>
      </c>
    </row>
    <row r="3398">
      <c r="A3398" s="0" t="s">
        <v>204</v>
      </c>
      <c r="B3398" s="3">
        <v>44741</v>
      </c>
      <c r="C3398" s="3">
        <v>44743</v>
      </c>
      <c r="D3398" s="2">
        <v>2.1408794733</v>
      </c>
      <c r="E3398" s="4">
        <v>517475434</v>
      </c>
      <c r="F3398" s="4">
        <v>528796326</v>
      </c>
    </row>
    <row r="3399">
      <c r="A3399" s="0" t="s">
        <v>204</v>
      </c>
      <c r="B3399" s="3">
        <v>44650</v>
      </c>
      <c r="C3399" s="3">
        <v>44652</v>
      </c>
      <c r="D3399" s="2">
        <v>4.6181549362</v>
      </c>
      <c r="E3399" s="4">
        <v>533783943</v>
      </c>
      <c r="F3399" s="4">
        <v>559628452</v>
      </c>
    </row>
    <row r="3400">
      <c r="A3400" s="0" t="s">
        <v>204</v>
      </c>
      <c r="B3400" s="3">
        <v>44559</v>
      </c>
      <c r="C3400" s="3">
        <v>44562</v>
      </c>
      <c r="D3400" s="2">
        <v>4.5778573748</v>
      </c>
      <c r="E3400" s="4">
        <v>560533841</v>
      </c>
      <c r="F3400" s="4">
        <v>587425335</v>
      </c>
    </row>
    <row r="3401">
      <c r="A3401" s="0" t="s">
        <v>204</v>
      </c>
      <c r="B3401" s="3">
        <v>44468</v>
      </c>
      <c r="C3401" s="3">
        <v>44470</v>
      </c>
      <c r="D3401" s="2">
        <v>4.9191067189</v>
      </c>
      <c r="E3401" s="4">
        <v>587425332</v>
      </c>
      <c r="F3401" s="4">
        <v>617816379</v>
      </c>
    </row>
    <row r="3402">
      <c r="A3402" s="0" t="s">
        <v>204</v>
      </c>
      <c r="B3402" s="3">
        <v>44376</v>
      </c>
      <c r="C3402" s="3">
        <v>44378</v>
      </c>
      <c r="D3402" s="2">
        <v>10.0902917034</v>
      </c>
      <c r="E3402" s="4">
        <v>617816374</v>
      </c>
      <c r="F3402" s="4">
        <v>687152017</v>
      </c>
    </row>
    <row r="3403">
      <c r="A3403" s="0" t="s">
        <v>204</v>
      </c>
      <c r="B3403" s="3">
        <v>44285</v>
      </c>
      <c r="C3403" s="3">
        <v>44287</v>
      </c>
      <c r="D3403" s="2">
        <v>7.5410676461</v>
      </c>
      <c r="E3403" s="4">
        <v>687152017</v>
      </c>
      <c r="F3403" s="4">
        <v>743197006</v>
      </c>
    </row>
    <row r="3404">
      <c r="A3404" s="0" t="s">
        <v>204</v>
      </c>
      <c r="B3404" s="3">
        <v>44194</v>
      </c>
      <c r="C3404" s="3">
        <v>44197</v>
      </c>
      <c r="D3404" s="2">
        <v>8.3985567304</v>
      </c>
      <c r="E3404" s="4">
        <v>743197010</v>
      </c>
      <c r="F3404" s="4">
        <v>811337664</v>
      </c>
    </row>
    <row r="3405">
      <c r="A3405" s="0" t="s">
        <v>204</v>
      </c>
      <c r="B3405" s="3">
        <v>44103</v>
      </c>
      <c r="C3405" s="3">
        <v>44105</v>
      </c>
      <c r="D3405" s="2">
        <v>6.9217489347</v>
      </c>
      <c r="E3405" s="4">
        <v>811337666</v>
      </c>
      <c r="F3405" s="4">
        <v>871672659</v>
      </c>
    </row>
    <row r="3406">
      <c r="A3406" s="0" t="s">
        <v>204</v>
      </c>
      <c r="B3406" s="3">
        <v>44011</v>
      </c>
      <c r="C3406" s="3">
        <v>44013</v>
      </c>
      <c r="D3406" s="2">
        <v>6.2676381427</v>
      </c>
      <c r="E3406" s="4">
        <v>871672655</v>
      </c>
      <c r="F3406" s="4">
        <v>929959128</v>
      </c>
    </row>
    <row r="3407">
      <c r="A3407" s="0" t="s">
        <v>204</v>
      </c>
      <c r="B3407" s="3">
        <v>43920</v>
      </c>
      <c r="C3407" s="3">
        <v>43922</v>
      </c>
      <c r="D3407" s="2">
        <v>4.0067943753</v>
      </c>
      <c r="E3407" s="4">
        <v>924459519</v>
      </c>
      <c r="F3407" s="4">
        <v>963046825</v>
      </c>
    </row>
    <row r="3408">
      <c r="A3408" s="0" t="s">
        <v>204</v>
      </c>
      <c r="B3408" s="3">
        <v>43826</v>
      </c>
      <c r="C3408" s="3">
        <v>43831</v>
      </c>
      <c r="D3408" s="2">
        <v>10.5314412291</v>
      </c>
      <c r="E3408" s="4">
        <v>921764479</v>
      </c>
      <c r="F3408" s="4">
        <v>1030266377</v>
      </c>
    </row>
    <row r="3409">
      <c r="A3409" s="0" t="s">
        <v>204</v>
      </c>
      <c r="B3409" s="3">
        <v>43735</v>
      </c>
      <c r="C3409" s="3">
        <v>43739</v>
      </c>
      <c r="D3409" s="2">
        <v>8.7825047681</v>
      </c>
      <c r="E3409" s="4">
        <v>1030266385</v>
      </c>
      <c r="F3409" s="4">
        <v>1129461385</v>
      </c>
    </row>
    <row r="3410">
      <c r="A3410" s="0" t="s">
        <v>204</v>
      </c>
      <c r="B3410" s="3">
        <v>43643</v>
      </c>
      <c r="C3410" s="3">
        <v>43647</v>
      </c>
      <c r="D3410" s="2">
        <v>2.812875171</v>
      </c>
      <c r="E3410" s="4">
        <v>1125944391</v>
      </c>
      <c r="F3410" s="4">
        <v>1158532463</v>
      </c>
    </row>
    <row r="3411">
      <c r="A3411" s="0" t="s">
        <v>204</v>
      </c>
      <c r="B3411" s="3">
        <v>43552</v>
      </c>
      <c r="C3411" s="3">
        <v>43556</v>
      </c>
      <c r="D3411" s="2">
        <v>1.5593115826</v>
      </c>
      <c r="E3411" s="4">
        <v>1152316624</v>
      </c>
      <c r="F3411" s="4">
        <v>1170569449</v>
      </c>
    </row>
    <row r="3412">
      <c r="A3412" s="0" t="s">
        <v>204</v>
      </c>
      <c r="B3412" s="3">
        <v>43461</v>
      </c>
      <c r="C3412" s="3">
        <v>43466</v>
      </c>
      <c r="D3412" s="2">
        <v>1.4000856424</v>
      </c>
      <c r="E3412" s="4">
        <v>985117473</v>
      </c>
      <c r="F3412" s="4">
        <v>999105810</v>
      </c>
    </row>
    <row r="3413">
      <c r="A3413" s="0" t="s">
        <v>204</v>
      </c>
      <c r="B3413" s="3">
        <v>43370</v>
      </c>
      <c r="C3413" s="3">
        <v>43374</v>
      </c>
      <c r="D3413" s="2">
        <v>1.3169879701</v>
      </c>
      <c r="E3413" s="4">
        <v>826713358</v>
      </c>
      <c r="F3413" s="4">
        <v>837746377</v>
      </c>
    </row>
    <row r="3414">
      <c r="A3414" s="0" t="s">
        <v>204</v>
      </c>
      <c r="B3414" s="3">
        <v>43279</v>
      </c>
      <c r="C3414" s="3">
        <v>43282</v>
      </c>
      <c r="D3414" s="2">
        <v>1.1945235851</v>
      </c>
      <c r="E3414" s="4">
        <v>711510202</v>
      </c>
      <c r="F3414" s="4">
        <v>720112111</v>
      </c>
    </row>
    <row r="3415">
      <c r="A3415" s="0" t="s">
        <v>204</v>
      </c>
      <c r="B3415" s="3">
        <v>43186</v>
      </c>
      <c r="C3415" s="3">
        <v>43191</v>
      </c>
      <c r="D3415" s="2">
        <v>0.8683498931</v>
      </c>
      <c r="E3415" s="4">
        <v>605802282</v>
      </c>
      <c r="F3415" s="4">
        <v>611108845</v>
      </c>
    </row>
    <row r="3416">
      <c r="A3416" s="0" t="s">
        <v>204</v>
      </c>
      <c r="B3416" s="3">
        <v>43097</v>
      </c>
      <c r="C3416" s="3">
        <v>43101</v>
      </c>
      <c r="D3416" s="2">
        <v>0.0987341008</v>
      </c>
      <c r="E3416" s="4">
        <v>388962319</v>
      </c>
      <c r="F3416" s="4">
        <v>389346737</v>
      </c>
    </row>
    <row r="3417">
      <c r="A3417" s="0" t="s">
        <v>204</v>
      </c>
      <c r="B3417" s="3">
        <v>43006</v>
      </c>
      <c r="C3417" s="3">
        <v>43009</v>
      </c>
      <c r="D3417" s="2">
        <v>0</v>
      </c>
      <c r="E3417" s="4">
        <v>2664000</v>
      </c>
      <c r="F3417" s="4">
        <v>2664000</v>
      </c>
    </row>
    <row r="3418">
      <c r="A3418" s="0" t="s">
        <v>174</v>
      </c>
      <c r="B3418" s="3">
        <v>45377</v>
      </c>
      <c r="C3418" s="3">
        <v>45383</v>
      </c>
      <c r="D3418" s="2">
        <v>0.2420917308</v>
      </c>
      <c r="E3418" s="4">
        <v>549095594</v>
      </c>
      <c r="F3418" s="4">
        <v>550428135</v>
      </c>
    </row>
    <row r="3419">
      <c r="A3419" s="0" t="s">
        <v>174</v>
      </c>
      <c r="B3419" s="3">
        <v>45288</v>
      </c>
      <c r="C3419" s="3">
        <v>45292</v>
      </c>
      <c r="D3419" s="2">
        <v>0.2356992406</v>
      </c>
      <c r="E3419" s="4">
        <v>561676516</v>
      </c>
      <c r="F3419" s="4">
        <v>563003511</v>
      </c>
    </row>
    <row r="3420">
      <c r="A3420" s="0" t="s">
        <v>174</v>
      </c>
      <c r="B3420" s="3">
        <v>45197</v>
      </c>
      <c r="C3420" s="3">
        <v>45200</v>
      </c>
      <c r="D3420" s="2">
        <v>0.2309812588</v>
      </c>
      <c r="E3420" s="4">
        <v>604211327</v>
      </c>
      <c r="F3420" s="4">
        <v>605610173</v>
      </c>
    </row>
    <row r="3421">
      <c r="A3421" s="0" t="s">
        <v>174</v>
      </c>
      <c r="B3421" s="3">
        <v>45106</v>
      </c>
      <c r="C3421" s="3">
        <v>45108</v>
      </c>
      <c r="D3421" s="2">
        <v>0.2254056288</v>
      </c>
      <c r="E3421" s="4">
        <v>612777326</v>
      </c>
      <c r="F3421" s="4">
        <v>614161681</v>
      </c>
    </row>
    <row r="3422">
      <c r="A3422" s="0" t="s">
        <v>174</v>
      </c>
      <c r="B3422" s="3">
        <v>45015</v>
      </c>
      <c r="C3422" s="3">
        <v>45017</v>
      </c>
      <c r="D3422" s="2">
        <v>0.2250975063</v>
      </c>
      <c r="E3422" s="4">
        <v>625699290</v>
      </c>
      <c r="F3422" s="4">
        <v>627110901</v>
      </c>
    </row>
    <row r="3423">
      <c r="A3423" s="0" t="s">
        <v>174</v>
      </c>
      <c r="B3423" s="3">
        <v>44924</v>
      </c>
      <c r="C3423" s="3">
        <v>44927</v>
      </c>
      <c r="D3423" s="2">
        <v>0.2268802944</v>
      </c>
      <c r="E3423" s="4">
        <v>701742562</v>
      </c>
      <c r="F3423" s="4">
        <v>703338298</v>
      </c>
    </row>
    <row r="3424">
      <c r="A3424" s="0" t="s">
        <v>174</v>
      </c>
      <c r="B3424" s="3">
        <v>44833</v>
      </c>
      <c r="C3424" s="3">
        <v>44835</v>
      </c>
      <c r="D3424" s="2">
        <v>0.2437765681</v>
      </c>
      <c r="E3424" s="4">
        <v>731008412</v>
      </c>
      <c r="F3424" s="4">
        <v>732794794</v>
      </c>
    </row>
    <row r="3425">
      <c r="A3425" s="0" t="s">
        <v>174</v>
      </c>
      <c r="B3425" s="3">
        <v>44741</v>
      </c>
      <c r="C3425" s="3">
        <v>44743</v>
      </c>
      <c r="D3425" s="2">
        <v>0.2363117019</v>
      </c>
      <c r="E3425" s="4">
        <v>774954072</v>
      </c>
      <c r="F3425" s="4">
        <v>776789717</v>
      </c>
    </row>
    <row r="3426">
      <c r="A3426" s="0" t="s">
        <v>174</v>
      </c>
      <c r="B3426" s="3">
        <v>44650</v>
      </c>
      <c r="C3426" s="3">
        <v>44652</v>
      </c>
      <c r="D3426" s="2">
        <v>6.1107772793</v>
      </c>
      <c r="E3426" s="4">
        <v>826139579</v>
      </c>
      <c r="F3426" s="4">
        <v>879908849</v>
      </c>
    </row>
    <row r="3427">
      <c r="A3427" s="0" t="s">
        <v>174</v>
      </c>
      <c r="B3427" s="3">
        <v>44559</v>
      </c>
      <c r="C3427" s="3">
        <v>44562</v>
      </c>
      <c r="D3427" s="2">
        <v>6.1317444339</v>
      </c>
      <c r="E3427" s="4">
        <v>883315393</v>
      </c>
      <c r="F3427" s="4">
        <v>941016095</v>
      </c>
    </row>
    <row r="3428">
      <c r="A3428" s="0" t="s">
        <v>174</v>
      </c>
      <c r="B3428" s="3">
        <v>44468</v>
      </c>
      <c r="C3428" s="3">
        <v>44470</v>
      </c>
      <c r="D3428" s="2">
        <v>8.4795019437</v>
      </c>
      <c r="E3428" s="4">
        <v>941016092</v>
      </c>
      <c r="F3428" s="4">
        <v>1028202547</v>
      </c>
    </row>
    <row r="3429">
      <c r="A3429" s="0" t="s">
        <v>174</v>
      </c>
      <c r="B3429" s="3">
        <v>44376</v>
      </c>
      <c r="C3429" s="3">
        <v>44378</v>
      </c>
      <c r="D3429" s="2">
        <v>10.9114848793</v>
      </c>
      <c r="E3429" s="4">
        <v>1028202550</v>
      </c>
      <c r="F3429" s="4">
        <v>1154135916</v>
      </c>
    </row>
    <row r="3430">
      <c r="A3430" s="0" t="s">
        <v>174</v>
      </c>
      <c r="B3430" s="3">
        <v>44285</v>
      </c>
      <c r="C3430" s="3">
        <v>44287</v>
      </c>
      <c r="D3430" s="2">
        <v>20.3855532426</v>
      </c>
      <c r="E3430" s="4">
        <v>1154135914</v>
      </c>
      <c r="F3430" s="4">
        <v>1449656389</v>
      </c>
    </row>
    <row r="3431">
      <c r="A3431" s="0" t="s">
        <v>174</v>
      </c>
      <c r="B3431" s="3">
        <v>44194</v>
      </c>
      <c r="C3431" s="3">
        <v>44197</v>
      </c>
      <c r="D3431" s="2">
        <v>24.3327515941</v>
      </c>
      <c r="E3431" s="4">
        <v>1449656390</v>
      </c>
      <c r="F3431" s="4">
        <v>1915830720</v>
      </c>
    </row>
    <row r="3432">
      <c r="A3432" s="0" t="s">
        <v>174</v>
      </c>
      <c r="B3432" s="3">
        <v>44103</v>
      </c>
      <c r="C3432" s="3">
        <v>44105</v>
      </c>
      <c r="D3432" s="2">
        <v>33.4108514361</v>
      </c>
      <c r="E3432" s="4">
        <v>1915830720</v>
      </c>
      <c r="F3432" s="4">
        <v>2877091480</v>
      </c>
    </row>
    <row r="3433">
      <c r="A3433" s="0" t="s">
        <v>174</v>
      </c>
      <c r="B3433" s="3">
        <v>44011</v>
      </c>
      <c r="C3433" s="3">
        <v>44013</v>
      </c>
      <c r="D3433" s="2">
        <v>15.8363396404</v>
      </c>
      <c r="E3433" s="4">
        <v>2884293926</v>
      </c>
      <c r="F3433" s="4">
        <v>3427006280</v>
      </c>
    </row>
    <row r="3434">
      <c r="A3434" s="0" t="s">
        <v>174</v>
      </c>
      <c r="B3434" s="3">
        <v>43920</v>
      </c>
      <c r="C3434" s="3">
        <v>43922</v>
      </c>
      <c r="D3434" s="2">
        <v>25.0035820781</v>
      </c>
      <c r="E3434" s="4">
        <v>3421800611</v>
      </c>
      <c r="F3434" s="4">
        <v>4562618730</v>
      </c>
    </row>
    <row r="3435">
      <c r="A3435" s="0" t="s">
        <v>174</v>
      </c>
      <c r="B3435" s="3">
        <v>43826</v>
      </c>
      <c r="C3435" s="3">
        <v>43831</v>
      </c>
      <c r="D3435" s="2">
        <v>39.8060416537</v>
      </c>
      <c r="E3435" s="4">
        <v>3942675730</v>
      </c>
      <c r="F3435" s="4">
        <v>6549952584</v>
      </c>
    </row>
    <row r="3436">
      <c r="A3436" s="0" t="s">
        <v>174</v>
      </c>
      <c r="B3436" s="3">
        <v>43735</v>
      </c>
      <c r="C3436" s="3">
        <v>43739</v>
      </c>
      <c r="D3436" s="2">
        <v>24.9313406125</v>
      </c>
      <c r="E3436" s="4">
        <v>6549952584</v>
      </c>
      <c r="F3436" s="4">
        <v>8725282478</v>
      </c>
    </row>
    <row r="3437">
      <c r="A3437" s="0" t="s">
        <v>174</v>
      </c>
      <c r="B3437" s="3">
        <v>43643</v>
      </c>
      <c r="C3437" s="3">
        <v>43647</v>
      </c>
      <c r="D3437" s="2">
        <v>7.1250053179</v>
      </c>
      <c r="E3437" s="4">
        <v>8728942474</v>
      </c>
      <c r="F3437" s="4">
        <v>9398592704</v>
      </c>
    </row>
    <row r="3438">
      <c r="A3438" s="0" t="s">
        <v>174</v>
      </c>
      <c r="B3438" s="3">
        <v>43552</v>
      </c>
      <c r="C3438" s="3">
        <v>43556</v>
      </c>
      <c r="D3438" s="2">
        <v>0.0602338852</v>
      </c>
      <c r="E3438" s="4">
        <v>9314117245</v>
      </c>
      <c r="F3438" s="4">
        <v>9319730881</v>
      </c>
    </row>
    <row r="3439">
      <c r="A3439" s="0" t="s">
        <v>174</v>
      </c>
      <c r="B3439" s="3">
        <v>43461</v>
      </c>
      <c r="C3439" s="3">
        <v>43466</v>
      </c>
      <c r="D3439" s="2">
        <v>0.0487121094</v>
      </c>
      <c r="E3439" s="4">
        <v>7937854838</v>
      </c>
      <c r="F3439" s="4">
        <v>7941723419</v>
      </c>
    </row>
    <row r="3440">
      <c r="A3440" s="0" t="s">
        <v>174</v>
      </c>
      <c r="B3440" s="3">
        <v>43370</v>
      </c>
      <c r="C3440" s="3">
        <v>43374</v>
      </c>
      <c r="D3440" s="2">
        <v>0.110204755</v>
      </c>
      <c r="E3440" s="4">
        <v>6132980581</v>
      </c>
      <c r="F3440" s="4">
        <v>6139746874</v>
      </c>
    </row>
    <row r="3441">
      <c r="A3441" s="0" t="s">
        <v>174</v>
      </c>
      <c r="B3441" s="3">
        <v>43279</v>
      </c>
      <c r="C3441" s="3">
        <v>43282</v>
      </c>
      <c r="D3441" s="2">
        <v>0.0307829029</v>
      </c>
      <c r="E3441" s="4">
        <v>4861998059</v>
      </c>
      <c r="F3441" s="4">
        <v>4863495184</v>
      </c>
    </row>
    <row r="3442">
      <c r="A3442" s="0" t="s">
        <v>174</v>
      </c>
      <c r="B3442" s="3">
        <v>43186</v>
      </c>
      <c r="C3442" s="3">
        <v>43191</v>
      </c>
      <c r="D3442" s="2">
        <v>0.0383802127</v>
      </c>
      <c r="E3442" s="4">
        <v>3002381920</v>
      </c>
      <c r="F3442" s="4">
        <v>3003534683</v>
      </c>
    </row>
    <row r="3443">
      <c r="A3443" s="0" t="s">
        <v>174</v>
      </c>
      <c r="B3443" s="3">
        <v>43097</v>
      </c>
      <c r="C3443" s="3">
        <v>43101</v>
      </c>
      <c r="D3443" s="2">
        <v>0.0060233165</v>
      </c>
      <c r="E3443" s="4">
        <v>1857419593</v>
      </c>
      <c r="F3443" s="4">
        <v>1857531478</v>
      </c>
    </row>
    <row r="3444">
      <c r="A3444" s="0" t="s">
        <v>88</v>
      </c>
      <c r="B3444" s="3">
        <v>45377</v>
      </c>
      <c r="C3444" s="3">
        <v>45383</v>
      </c>
      <c r="D3444" s="2">
        <v>0.789697557</v>
      </c>
      <c r="E3444" s="4">
        <v>2259664408</v>
      </c>
      <c r="F3444" s="4">
        <v>2277650962</v>
      </c>
    </row>
    <row r="3445">
      <c r="A3445" s="0" t="s">
        <v>88</v>
      </c>
      <c r="B3445" s="3">
        <v>45288</v>
      </c>
      <c r="C3445" s="3">
        <v>45292</v>
      </c>
      <c r="D3445" s="2">
        <v>0.849251487</v>
      </c>
      <c r="E3445" s="4">
        <v>2305154722</v>
      </c>
      <c r="F3445" s="4">
        <v>2324898961</v>
      </c>
    </row>
    <row r="3446">
      <c r="A3446" s="0" t="s">
        <v>88</v>
      </c>
      <c r="B3446" s="3">
        <v>45197</v>
      </c>
      <c r="C3446" s="3">
        <v>45200</v>
      </c>
      <c r="D3446" s="2">
        <v>0.8115334188</v>
      </c>
      <c r="E3446" s="4">
        <v>2487415722</v>
      </c>
      <c r="F3446" s="4">
        <v>2507767090</v>
      </c>
    </row>
    <row r="3447">
      <c r="A3447" s="0" t="s">
        <v>88</v>
      </c>
      <c r="B3447" s="3">
        <v>45106</v>
      </c>
      <c r="C3447" s="3">
        <v>45108</v>
      </c>
      <c r="D3447" s="2">
        <v>0.8033994743</v>
      </c>
      <c r="E3447" s="4">
        <v>2613278613</v>
      </c>
      <c r="F3447" s="4">
        <v>2634443720</v>
      </c>
    </row>
    <row r="3448">
      <c r="A3448" s="0" t="s">
        <v>88</v>
      </c>
      <c r="B3448" s="3">
        <v>45015</v>
      </c>
      <c r="C3448" s="3">
        <v>45017</v>
      </c>
      <c r="D3448" s="2">
        <v>0.787050568</v>
      </c>
      <c r="E3448" s="4">
        <v>2727796592</v>
      </c>
      <c r="F3448" s="4">
        <v>2749436044</v>
      </c>
    </row>
    <row r="3449">
      <c r="A3449" s="0" t="s">
        <v>88</v>
      </c>
      <c r="B3449" s="3">
        <v>44924</v>
      </c>
      <c r="C3449" s="3">
        <v>44927</v>
      </c>
      <c r="D3449" s="2">
        <v>0.8125230726</v>
      </c>
      <c r="E3449" s="4">
        <v>2939849691</v>
      </c>
      <c r="F3449" s="4">
        <v>2963932325</v>
      </c>
    </row>
    <row r="3450">
      <c r="A3450" s="0" t="s">
        <v>88</v>
      </c>
      <c r="B3450" s="3">
        <v>44833</v>
      </c>
      <c r="C3450" s="3">
        <v>44835</v>
      </c>
      <c r="D3450" s="2">
        <v>0.7939983577</v>
      </c>
      <c r="E3450" s="4">
        <v>3317738432</v>
      </c>
      <c r="F3450" s="4">
        <v>3344292056</v>
      </c>
    </row>
    <row r="3451">
      <c r="A3451" s="0" t="s">
        <v>88</v>
      </c>
      <c r="B3451" s="3">
        <v>44741</v>
      </c>
      <c r="C3451" s="3">
        <v>44743</v>
      </c>
      <c r="D3451" s="2">
        <v>0.8049260343</v>
      </c>
      <c r="E3451" s="4">
        <v>3694116054</v>
      </c>
      <c r="F3451" s="4">
        <v>3724092242</v>
      </c>
    </row>
    <row r="3452">
      <c r="A3452" s="0" t="s">
        <v>88</v>
      </c>
      <c r="B3452" s="3">
        <v>44650</v>
      </c>
      <c r="C3452" s="3">
        <v>44652</v>
      </c>
      <c r="D3452" s="2">
        <v>0.9065656841</v>
      </c>
      <c r="E3452" s="4">
        <v>4098694779</v>
      </c>
      <c r="F3452" s="4">
        <v>4136192077</v>
      </c>
    </row>
    <row r="3453">
      <c r="A3453" s="0" t="s">
        <v>88</v>
      </c>
      <c r="B3453" s="3">
        <v>44559</v>
      </c>
      <c r="C3453" s="3">
        <v>44562</v>
      </c>
      <c r="D3453" s="2">
        <v>1.7844127473</v>
      </c>
      <c r="E3453" s="4">
        <v>4395603298</v>
      </c>
      <c r="F3453" s="4">
        <v>4475464049</v>
      </c>
    </row>
    <row r="3454">
      <c r="A3454" s="0" t="s">
        <v>88</v>
      </c>
      <c r="B3454" s="3">
        <v>44468</v>
      </c>
      <c r="C3454" s="3">
        <v>44470</v>
      </c>
      <c r="D3454" s="2">
        <v>2.7326778562</v>
      </c>
      <c r="E3454" s="4">
        <v>4603667770</v>
      </c>
      <c r="F3454" s="4">
        <v>4733005565</v>
      </c>
    </row>
    <row r="3455">
      <c r="A3455" s="0" t="s">
        <v>88</v>
      </c>
      <c r="B3455" s="3">
        <v>44376</v>
      </c>
      <c r="C3455" s="3">
        <v>44378</v>
      </c>
      <c r="D3455" s="2">
        <v>5.4650554667</v>
      </c>
      <c r="E3455" s="4">
        <v>4759249562</v>
      </c>
      <c r="F3455" s="4">
        <v>5034381292</v>
      </c>
    </row>
    <row r="3456">
      <c r="A3456" s="0" t="s">
        <v>88</v>
      </c>
      <c r="B3456" s="3">
        <v>44285</v>
      </c>
      <c r="C3456" s="3">
        <v>44287</v>
      </c>
      <c r="D3456" s="2">
        <v>8.7616367482</v>
      </c>
      <c r="E3456" s="4">
        <v>5071358985</v>
      </c>
      <c r="F3456" s="4">
        <v>5558362518</v>
      </c>
    </row>
    <row r="3457">
      <c r="A3457" s="0" t="s">
        <v>88</v>
      </c>
      <c r="B3457" s="3">
        <v>44194</v>
      </c>
      <c r="C3457" s="3">
        <v>44197</v>
      </c>
      <c r="D3457" s="2">
        <v>13.6039925258</v>
      </c>
      <c r="E3457" s="4">
        <v>5558362511</v>
      </c>
      <c r="F3457" s="4">
        <v>6433587238</v>
      </c>
    </row>
    <row r="3458">
      <c r="A3458" s="0" t="s">
        <v>88</v>
      </c>
      <c r="B3458" s="3">
        <v>44103</v>
      </c>
      <c r="C3458" s="3">
        <v>44105</v>
      </c>
      <c r="D3458" s="2">
        <v>5.2589570463</v>
      </c>
      <c r="E3458" s="4">
        <v>6433587243</v>
      </c>
      <c r="F3458" s="4">
        <v>6790707641</v>
      </c>
    </row>
    <row r="3459">
      <c r="A3459" s="0" t="s">
        <v>88</v>
      </c>
      <c r="B3459" s="3">
        <v>44011</v>
      </c>
      <c r="C3459" s="3">
        <v>44013</v>
      </c>
      <c r="D3459" s="2">
        <v>5.5885456423</v>
      </c>
      <c r="E3459" s="4">
        <v>6790707634</v>
      </c>
      <c r="F3459" s="4">
        <v>7192673474</v>
      </c>
    </row>
    <row r="3460">
      <c r="A3460" s="0" t="s">
        <v>88</v>
      </c>
      <c r="B3460" s="3">
        <v>43920</v>
      </c>
      <c r="C3460" s="3">
        <v>43922</v>
      </c>
      <c r="D3460" s="2">
        <v>13.5094786908</v>
      </c>
      <c r="E3460" s="4">
        <v>7162008031</v>
      </c>
      <c r="F3460" s="4">
        <v>8280685470</v>
      </c>
    </row>
    <row r="3461">
      <c r="A3461" s="0" t="s">
        <v>88</v>
      </c>
      <c r="B3461" s="3">
        <v>43826</v>
      </c>
      <c r="C3461" s="3">
        <v>43831</v>
      </c>
      <c r="D3461" s="2">
        <v>17.9403222153</v>
      </c>
      <c r="E3461" s="4">
        <v>8093518022</v>
      </c>
      <c r="F3461" s="4">
        <v>9862965881</v>
      </c>
    </row>
    <row r="3462">
      <c r="A3462" s="0" t="s">
        <v>88</v>
      </c>
      <c r="B3462" s="3">
        <v>43735</v>
      </c>
      <c r="C3462" s="3">
        <v>43739</v>
      </c>
      <c r="D3462" s="2">
        <v>9.0105119435</v>
      </c>
      <c r="E3462" s="4">
        <v>9849686426</v>
      </c>
      <c r="F3462" s="4">
        <v>10825081706</v>
      </c>
    </row>
    <row r="3463">
      <c r="A3463" s="0" t="s">
        <v>88</v>
      </c>
      <c r="B3463" s="3">
        <v>43643</v>
      </c>
      <c r="C3463" s="3">
        <v>43647</v>
      </c>
      <c r="D3463" s="2">
        <v>0.241559662</v>
      </c>
      <c r="E3463" s="4">
        <v>10753536335</v>
      </c>
      <c r="F3463" s="4">
        <v>10779575441</v>
      </c>
    </row>
    <row r="3464">
      <c r="A3464" s="0" t="s">
        <v>88</v>
      </c>
      <c r="B3464" s="3">
        <v>43552</v>
      </c>
      <c r="C3464" s="3">
        <v>43556</v>
      </c>
      <c r="D3464" s="2">
        <v>0.2644747301</v>
      </c>
      <c r="E3464" s="4">
        <v>3951929615</v>
      </c>
      <c r="F3464" s="4">
        <v>3962409186</v>
      </c>
    </row>
    <row r="3465">
      <c r="A3465" s="0" t="s">
        <v>88</v>
      </c>
      <c r="B3465" s="3">
        <v>43461</v>
      </c>
      <c r="C3465" s="3">
        <v>43466</v>
      </c>
      <c r="D3465" s="2">
        <v>0.5300573297</v>
      </c>
      <c r="E3465" s="4">
        <v>1299257843</v>
      </c>
      <c r="F3465" s="4">
        <v>1306181353</v>
      </c>
    </row>
    <row r="3466">
      <c r="A3466" s="0" t="s">
        <v>88</v>
      </c>
      <c r="B3466" s="3">
        <v>43370</v>
      </c>
      <c r="C3466" s="3">
        <v>43374</v>
      </c>
      <c r="D3466" s="2">
        <v>0.681378716</v>
      </c>
      <c r="E3466" s="4">
        <v>992599646</v>
      </c>
      <c r="F3466" s="4">
        <v>999409409</v>
      </c>
    </row>
    <row r="3467">
      <c r="A3467" s="0" t="s">
        <v>88</v>
      </c>
      <c r="B3467" s="3">
        <v>43279</v>
      </c>
      <c r="C3467" s="3">
        <v>43282</v>
      </c>
      <c r="D3467" s="2">
        <v>0.5527603072</v>
      </c>
      <c r="E3467" s="4">
        <v>896053027</v>
      </c>
      <c r="F3467" s="4">
        <v>901033583</v>
      </c>
    </row>
    <row r="3468">
      <c r="A3468" s="0" t="s">
        <v>88</v>
      </c>
      <c r="B3468" s="3">
        <v>43186</v>
      </c>
      <c r="C3468" s="3">
        <v>43191</v>
      </c>
      <c r="D3468" s="2">
        <v>0.3996940277</v>
      </c>
      <c r="E3468" s="4">
        <v>711803213</v>
      </c>
      <c r="F3468" s="4">
        <v>714659665</v>
      </c>
    </row>
    <row r="3469">
      <c r="A3469" s="0" t="s">
        <v>137</v>
      </c>
      <c r="B3469" s="3">
        <v>45377</v>
      </c>
      <c r="C3469" s="3">
        <v>45383</v>
      </c>
      <c r="D3469" s="2">
        <v>1.5104519434</v>
      </c>
      <c r="E3469" s="4">
        <v>901938402</v>
      </c>
      <c r="F3469" s="4">
        <v>915770678</v>
      </c>
    </row>
    <row r="3470">
      <c r="A3470" s="0" t="s">
        <v>137</v>
      </c>
      <c r="B3470" s="3">
        <v>45288</v>
      </c>
      <c r="C3470" s="3">
        <v>45292</v>
      </c>
      <c r="D3470" s="2">
        <v>1.5253381101</v>
      </c>
      <c r="E3470" s="4">
        <v>930487997</v>
      </c>
      <c r="F3470" s="4">
        <v>944900931</v>
      </c>
    </row>
    <row r="3471">
      <c r="A3471" s="0" t="s">
        <v>137</v>
      </c>
      <c r="B3471" s="3">
        <v>45197</v>
      </c>
      <c r="C3471" s="3">
        <v>45200</v>
      </c>
      <c r="D3471" s="2">
        <v>1.475449131</v>
      </c>
      <c r="E3471" s="4">
        <v>978484220</v>
      </c>
      <c r="F3471" s="4">
        <v>993137458</v>
      </c>
    </row>
    <row r="3472">
      <c r="A3472" s="0" t="s">
        <v>137</v>
      </c>
      <c r="B3472" s="3">
        <v>45106</v>
      </c>
      <c r="C3472" s="3">
        <v>45108</v>
      </c>
      <c r="D3472" s="2">
        <v>1.4591478353</v>
      </c>
      <c r="E3472" s="4">
        <v>1024796196</v>
      </c>
      <c r="F3472" s="4">
        <v>1039970909</v>
      </c>
    </row>
    <row r="3473">
      <c r="A3473" s="0" t="s">
        <v>137</v>
      </c>
      <c r="B3473" s="3">
        <v>45015</v>
      </c>
      <c r="C3473" s="3">
        <v>45017</v>
      </c>
      <c r="D3473" s="2">
        <v>1.3984291028</v>
      </c>
      <c r="E3473" s="4">
        <v>1061382150</v>
      </c>
      <c r="F3473" s="4">
        <v>1076435335</v>
      </c>
    </row>
    <row r="3474">
      <c r="A3474" s="0" t="s">
        <v>137</v>
      </c>
      <c r="B3474" s="3">
        <v>44924</v>
      </c>
      <c r="C3474" s="3">
        <v>44927</v>
      </c>
      <c r="D3474" s="2">
        <v>1.437294251</v>
      </c>
      <c r="E3474" s="4">
        <v>1110406755</v>
      </c>
      <c r="F3474" s="4">
        <v>1126599302</v>
      </c>
    </row>
    <row r="3475">
      <c r="A3475" s="0" t="s">
        <v>137</v>
      </c>
      <c r="B3475" s="3">
        <v>44833</v>
      </c>
      <c r="C3475" s="3">
        <v>44835</v>
      </c>
      <c r="D3475" s="2">
        <v>1.3903299693</v>
      </c>
      <c r="E3475" s="4">
        <v>1195779924</v>
      </c>
      <c r="F3475" s="4">
        <v>1212639616</v>
      </c>
    </row>
    <row r="3476">
      <c r="A3476" s="0" t="s">
        <v>137</v>
      </c>
      <c r="B3476" s="3">
        <v>44741</v>
      </c>
      <c r="C3476" s="3">
        <v>44743</v>
      </c>
      <c r="D3476" s="2">
        <v>1.3988473461</v>
      </c>
      <c r="E3476" s="4">
        <v>1289901761</v>
      </c>
      <c r="F3476" s="4">
        <v>1308201503</v>
      </c>
    </row>
    <row r="3477">
      <c r="A3477" s="0" t="s">
        <v>137</v>
      </c>
      <c r="B3477" s="3">
        <v>44650</v>
      </c>
      <c r="C3477" s="3">
        <v>44652</v>
      </c>
      <c r="D3477" s="2">
        <v>1.4383310102</v>
      </c>
      <c r="E3477" s="4">
        <v>1373924087</v>
      </c>
      <c r="F3477" s="4">
        <v>1393974048</v>
      </c>
    </row>
    <row r="3478">
      <c r="A3478" s="0" t="s">
        <v>137</v>
      </c>
      <c r="B3478" s="3">
        <v>44559</v>
      </c>
      <c r="C3478" s="3">
        <v>44562</v>
      </c>
      <c r="D3478" s="2">
        <v>1.3457560869</v>
      </c>
      <c r="E3478" s="4">
        <v>1436189121</v>
      </c>
      <c r="F3478" s="4">
        <v>1455780374</v>
      </c>
    </row>
    <row r="3479">
      <c r="A3479" s="0" t="s">
        <v>137</v>
      </c>
      <c r="B3479" s="3">
        <v>44468</v>
      </c>
      <c r="C3479" s="3">
        <v>44470</v>
      </c>
      <c r="D3479" s="2">
        <v>5.108559892</v>
      </c>
      <c r="E3479" s="4">
        <v>1509454517</v>
      </c>
      <c r="F3479" s="4">
        <v>1590717261</v>
      </c>
    </row>
    <row r="3480">
      <c r="A3480" s="0" t="s">
        <v>137</v>
      </c>
      <c r="B3480" s="3">
        <v>44376</v>
      </c>
      <c r="C3480" s="3">
        <v>44378</v>
      </c>
      <c r="D3480" s="2">
        <v>4.4557196662</v>
      </c>
      <c r="E3480" s="4">
        <v>1603314293</v>
      </c>
      <c r="F3480" s="4">
        <v>1678085059</v>
      </c>
    </row>
    <row r="3481">
      <c r="A3481" s="0" t="s">
        <v>137</v>
      </c>
      <c r="B3481" s="3">
        <v>44285</v>
      </c>
      <c r="C3481" s="3">
        <v>44287</v>
      </c>
      <c r="D3481" s="2">
        <v>13.2568463854</v>
      </c>
      <c r="E3481" s="4">
        <v>1680695316</v>
      </c>
      <c r="F3481" s="4">
        <v>1937553854</v>
      </c>
    </row>
    <row r="3482">
      <c r="A3482" s="0" t="s">
        <v>137</v>
      </c>
      <c r="B3482" s="3">
        <v>44194</v>
      </c>
      <c r="C3482" s="3">
        <v>44197</v>
      </c>
      <c r="D3482" s="2">
        <v>3.8565942479</v>
      </c>
      <c r="E3482" s="4">
        <v>1938206261</v>
      </c>
      <c r="F3482" s="4">
        <v>2015953404</v>
      </c>
    </row>
    <row r="3483">
      <c r="A3483" s="0" t="s">
        <v>137</v>
      </c>
      <c r="B3483" s="3">
        <v>44103</v>
      </c>
      <c r="C3483" s="3">
        <v>44105</v>
      </c>
      <c r="D3483" s="2">
        <v>12.279343923</v>
      </c>
      <c r="E3483" s="4">
        <v>2015953398</v>
      </c>
      <c r="F3483" s="4">
        <v>2298151300</v>
      </c>
    </row>
    <row r="3484">
      <c r="A3484" s="0" t="s">
        <v>137</v>
      </c>
      <c r="B3484" s="3">
        <v>44011</v>
      </c>
      <c r="C3484" s="3">
        <v>44013</v>
      </c>
      <c r="D3484" s="2">
        <v>4.4752809686</v>
      </c>
      <c r="E3484" s="4">
        <v>2291651298</v>
      </c>
      <c r="F3484" s="4">
        <v>2399013911</v>
      </c>
    </row>
    <row r="3485">
      <c r="A3485" s="0" t="s">
        <v>137</v>
      </c>
      <c r="B3485" s="3">
        <v>43920</v>
      </c>
      <c r="C3485" s="3">
        <v>43922</v>
      </c>
      <c r="D3485" s="2">
        <v>5.6556290506</v>
      </c>
      <c r="E3485" s="4">
        <v>2210003786</v>
      </c>
      <c r="F3485" s="4">
        <v>2342486111</v>
      </c>
    </row>
    <row r="3486">
      <c r="A3486" s="0" t="s">
        <v>137</v>
      </c>
      <c r="B3486" s="3">
        <v>43826</v>
      </c>
      <c r="C3486" s="3">
        <v>43831</v>
      </c>
      <c r="D3486" s="2">
        <v>5.6979151126</v>
      </c>
      <c r="E3486" s="4">
        <v>2256915870</v>
      </c>
      <c r="F3486" s="4">
        <v>2393283110</v>
      </c>
    </row>
    <row r="3487">
      <c r="A3487" s="0" t="s">
        <v>137</v>
      </c>
      <c r="B3487" s="3">
        <v>43735</v>
      </c>
      <c r="C3487" s="3">
        <v>43739</v>
      </c>
      <c r="D3487" s="2">
        <v>1.2686875376</v>
      </c>
      <c r="E3487" s="4">
        <v>2396733741</v>
      </c>
      <c r="F3487" s="4">
        <v>2427531531</v>
      </c>
    </row>
    <row r="3488">
      <c r="A3488" s="0" t="s">
        <v>137</v>
      </c>
      <c r="B3488" s="3">
        <v>43643</v>
      </c>
      <c r="C3488" s="3">
        <v>43647</v>
      </c>
      <c r="D3488" s="2">
        <v>0.2135034976</v>
      </c>
      <c r="E3488" s="4">
        <v>2402024465</v>
      </c>
      <c r="F3488" s="4">
        <v>2407163844</v>
      </c>
    </row>
    <row r="3489">
      <c r="A3489" s="0" t="s">
        <v>137</v>
      </c>
      <c r="B3489" s="3">
        <v>43552</v>
      </c>
      <c r="C3489" s="3">
        <v>43556</v>
      </c>
      <c r="D3489" s="2">
        <v>0.1635083275</v>
      </c>
      <c r="E3489" s="4">
        <v>473139200</v>
      </c>
      <c r="F3489" s="4">
        <v>473914089</v>
      </c>
    </row>
    <row r="3490">
      <c r="A3490" s="0" t="s">
        <v>137</v>
      </c>
      <c r="B3490" s="3">
        <v>43461</v>
      </c>
      <c r="C3490" s="3">
        <v>43466</v>
      </c>
      <c r="D3490" s="2">
        <v>0.8611291505</v>
      </c>
      <c r="E3490" s="4">
        <v>59134663</v>
      </c>
      <c r="F3490" s="4">
        <v>59648312</v>
      </c>
    </row>
    <row r="3491">
      <c r="A3491" s="0" t="s">
        <v>137</v>
      </c>
      <c r="B3491" s="3">
        <v>43370</v>
      </c>
      <c r="C3491" s="3">
        <v>43374</v>
      </c>
      <c r="D3491" s="2">
        <v>1.1441554294</v>
      </c>
      <c r="E3491" s="4">
        <v>35093464</v>
      </c>
      <c r="F3491" s="4">
        <v>35499635</v>
      </c>
    </row>
    <row r="3492">
      <c r="A3492" s="0" t="s">
        <v>137</v>
      </c>
      <c r="B3492" s="3">
        <v>43279</v>
      </c>
      <c r="C3492" s="3">
        <v>43282</v>
      </c>
      <c r="D3492" s="2">
        <v>1.1351374865</v>
      </c>
      <c r="E3492" s="4">
        <v>33601969</v>
      </c>
      <c r="F3492" s="4">
        <v>33987777</v>
      </c>
    </row>
    <row r="3493">
      <c r="A3493" s="0" t="s">
        <v>137</v>
      </c>
      <c r="B3493" s="3">
        <v>43186</v>
      </c>
      <c r="C3493" s="3">
        <v>43191</v>
      </c>
      <c r="D3493" s="2">
        <v>0.1127397192</v>
      </c>
      <c r="E3493" s="4">
        <v>19197823</v>
      </c>
      <c r="F3493" s="4">
        <v>19219491</v>
      </c>
    </row>
    <row r="3494">
      <c r="A3494" s="0" t="s">
        <v>111</v>
      </c>
      <c r="B3494" s="3">
        <v>45377</v>
      </c>
      <c r="C3494" s="3">
        <v>45383</v>
      </c>
      <c r="D3494" s="2">
        <v>0.1338195763</v>
      </c>
      <c r="E3494" s="4">
        <v>1467477794</v>
      </c>
      <c r="F3494" s="4">
        <v>1469444198</v>
      </c>
    </row>
    <row r="3495">
      <c r="A3495" s="0" t="s">
        <v>111</v>
      </c>
      <c r="B3495" s="3">
        <v>45288</v>
      </c>
      <c r="C3495" s="3">
        <v>45292</v>
      </c>
      <c r="D3495" s="2">
        <v>0.1496970544</v>
      </c>
      <c r="E3495" s="4">
        <v>1532308754</v>
      </c>
      <c r="F3495" s="4">
        <v>1534606014</v>
      </c>
    </row>
    <row r="3496">
      <c r="A3496" s="0" t="s">
        <v>111</v>
      </c>
      <c r="B3496" s="3">
        <v>45197</v>
      </c>
      <c r="C3496" s="3">
        <v>45200</v>
      </c>
      <c r="D3496" s="2">
        <v>0.1352124715</v>
      </c>
      <c r="E3496" s="4">
        <v>1629643745</v>
      </c>
      <c r="F3496" s="4">
        <v>1631850210</v>
      </c>
    </row>
    <row r="3497">
      <c r="A3497" s="0" t="s">
        <v>111</v>
      </c>
      <c r="B3497" s="3">
        <v>45106</v>
      </c>
      <c r="C3497" s="3">
        <v>45108</v>
      </c>
      <c r="D3497" s="2">
        <v>0.141194511</v>
      </c>
      <c r="E3497" s="4">
        <v>1711204438</v>
      </c>
      <c r="F3497" s="4">
        <v>1713623981</v>
      </c>
    </row>
    <row r="3498">
      <c r="A3498" s="0" t="s">
        <v>111</v>
      </c>
      <c r="B3498" s="3">
        <v>45015</v>
      </c>
      <c r="C3498" s="3">
        <v>45017</v>
      </c>
      <c r="D3498" s="2">
        <v>0.1434303724</v>
      </c>
      <c r="E3498" s="4">
        <v>1788975613</v>
      </c>
      <c r="F3498" s="4">
        <v>1791545233</v>
      </c>
    </row>
    <row r="3499">
      <c r="A3499" s="0" t="s">
        <v>111</v>
      </c>
      <c r="B3499" s="3">
        <v>44924</v>
      </c>
      <c r="C3499" s="3">
        <v>44927</v>
      </c>
      <c r="D3499" s="2">
        <v>0.1630687891</v>
      </c>
      <c r="E3499" s="4">
        <v>1892392563</v>
      </c>
      <c r="F3499" s="4">
        <v>1895483505</v>
      </c>
    </row>
    <row r="3500">
      <c r="A3500" s="0" t="s">
        <v>111</v>
      </c>
      <c r="B3500" s="3">
        <v>44833</v>
      </c>
      <c r="C3500" s="3">
        <v>44835</v>
      </c>
      <c r="D3500" s="2">
        <v>0.1792399075</v>
      </c>
      <c r="E3500" s="4">
        <v>2215235102</v>
      </c>
      <c r="F3500" s="4">
        <v>2219212817</v>
      </c>
    </row>
    <row r="3501">
      <c r="A3501" s="0" t="s">
        <v>111</v>
      </c>
      <c r="B3501" s="3">
        <v>44741</v>
      </c>
      <c r="C3501" s="3">
        <v>44743</v>
      </c>
      <c r="D3501" s="2">
        <v>0.1715286862</v>
      </c>
      <c r="E3501" s="4">
        <v>2459163123</v>
      </c>
      <c r="F3501" s="4">
        <v>2463388541</v>
      </c>
    </row>
    <row r="3502">
      <c r="A3502" s="0" t="s">
        <v>111</v>
      </c>
      <c r="B3502" s="3">
        <v>44650</v>
      </c>
      <c r="C3502" s="3">
        <v>44652</v>
      </c>
      <c r="D3502" s="2">
        <v>0.1721811515</v>
      </c>
      <c r="E3502" s="4">
        <v>2649239702</v>
      </c>
      <c r="F3502" s="4">
        <v>2653809061</v>
      </c>
    </row>
    <row r="3503">
      <c r="A3503" s="0" t="s">
        <v>111</v>
      </c>
      <c r="B3503" s="3">
        <v>44559</v>
      </c>
      <c r="C3503" s="3">
        <v>44562</v>
      </c>
      <c r="D3503" s="2">
        <v>0.7139062237</v>
      </c>
      <c r="E3503" s="4">
        <v>2747980916</v>
      </c>
      <c r="F3503" s="4">
        <v>2767739984</v>
      </c>
    </row>
    <row r="3504">
      <c r="A3504" s="0" t="s">
        <v>111</v>
      </c>
      <c r="B3504" s="3">
        <v>44468</v>
      </c>
      <c r="C3504" s="3">
        <v>44470</v>
      </c>
      <c r="D3504" s="2">
        <v>2.4273570275</v>
      </c>
      <c r="E3504" s="4">
        <v>2841409278</v>
      </c>
      <c r="F3504" s="4">
        <v>2912096251</v>
      </c>
    </row>
    <row r="3505">
      <c r="A3505" s="0" t="s">
        <v>111</v>
      </c>
      <c r="B3505" s="3">
        <v>44376</v>
      </c>
      <c r="C3505" s="3">
        <v>44378</v>
      </c>
      <c r="D3505" s="2">
        <v>4.6412811369</v>
      </c>
      <c r="E3505" s="4">
        <v>2995103710</v>
      </c>
      <c r="F3505" s="4">
        <v>3140880819</v>
      </c>
    </row>
    <row r="3506">
      <c r="A3506" s="0" t="s">
        <v>111</v>
      </c>
      <c r="B3506" s="3">
        <v>44285</v>
      </c>
      <c r="C3506" s="3">
        <v>44287</v>
      </c>
      <c r="D3506" s="2">
        <v>16.1451086746</v>
      </c>
      <c r="E3506" s="4">
        <v>3154625549</v>
      </c>
      <c r="F3506" s="4">
        <v>3762005411</v>
      </c>
    </row>
    <row r="3507">
      <c r="A3507" s="0" t="s">
        <v>111</v>
      </c>
      <c r="B3507" s="3">
        <v>44194</v>
      </c>
      <c r="C3507" s="3">
        <v>44197</v>
      </c>
      <c r="D3507" s="2">
        <v>15.9619546415</v>
      </c>
      <c r="E3507" s="4">
        <v>3762005412</v>
      </c>
      <c r="F3507" s="4">
        <v>4476550348</v>
      </c>
    </row>
    <row r="3508">
      <c r="A3508" s="0" t="s">
        <v>111</v>
      </c>
      <c r="B3508" s="3">
        <v>44103</v>
      </c>
      <c r="C3508" s="3">
        <v>44105</v>
      </c>
      <c r="D3508" s="2">
        <v>9.1935636703</v>
      </c>
      <c r="E3508" s="4">
        <v>4476550345</v>
      </c>
      <c r="F3508" s="4">
        <v>4929772080</v>
      </c>
    </row>
    <row r="3509">
      <c r="A3509" s="0" t="s">
        <v>111</v>
      </c>
      <c r="B3509" s="3">
        <v>44011</v>
      </c>
      <c r="C3509" s="3">
        <v>44013</v>
      </c>
      <c r="D3509" s="2">
        <v>3.1855595618</v>
      </c>
      <c r="E3509" s="4">
        <v>4899022096</v>
      </c>
      <c r="F3509" s="4">
        <v>5060218366</v>
      </c>
    </row>
    <row r="3510">
      <c r="A3510" s="0" t="s">
        <v>111</v>
      </c>
      <c r="B3510" s="3">
        <v>43920</v>
      </c>
      <c r="C3510" s="3">
        <v>43922</v>
      </c>
      <c r="D3510" s="2">
        <v>5.4352914748</v>
      </c>
      <c r="E3510" s="4">
        <v>4711125373</v>
      </c>
      <c r="F3510" s="4">
        <v>4981906513</v>
      </c>
    </row>
    <row r="3511">
      <c r="A3511" s="0" t="s">
        <v>111</v>
      </c>
      <c r="B3511" s="3">
        <v>43826</v>
      </c>
      <c r="C3511" s="3">
        <v>43831</v>
      </c>
      <c r="D3511" s="2">
        <v>22.8064593486</v>
      </c>
      <c r="E3511" s="4">
        <v>4855069520</v>
      </c>
      <c r="F3511" s="4">
        <v>6289476398</v>
      </c>
    </row>
    <row r="3512">
      <c r="A3512" s="0" t="s">
        <v>111</v>
      </c>
      <c r="B3512" s="3">
        <v>43735</v>
      </c>
      <c r="C3512" s="3">
        <v>43739</v>
      </c>
      <c r="D3512" s="2">
        <v>0.2782354955</v>
      </c>
      <c r="E3512" s="4">
        <v>6289476525</v>
      </c>
      <c r="F3512" s="4">
        <v>6307024907</v>
      </c>
    </row>
    <row r="3513">
      <c r="A3513" s="0" t="s">
        <v>111</v>
      </c>
      <c r="B3513" s="3">
        <v>43643</v>
      </c>
      <c r="C3513" s="3">
        <v>43647</v>
      </c>
      <c r="D3513" s="2">
        <v>0.0066447417</v>
      </c>
      <c r="E3513" s="4">
        <v>6143126296</v>
      </c>
      <c r="F3513" s="4">
        <v>6143534518</v>
      </c>
    </row>
    <row r="3514">
      <c r="A3514" s="0" t="s">
        <v>111</v>
      </c>
      <c r="B3514" s="3">
        <v>43553</v>
      </c>
      <c r="C3514" s="3">
        <v>43556</v>
      </c>
      <c r="D3514" s="2">
        <v>0</v>
      </c>
      <c r="E3514" s="4">
        <v>1032752000</v>
      </c>
      <c r="F3514" s="4">
        <v>1032752000</v>
      </c>
    </row>
    <row r="3515">
      <c r="A3515" s="0" t="s">
        <v>166</v>
      </c>
      <c r="B3515" s="3">
        <v>45377</v>
      </c>
      <c r="C3515" s="3">
        <v>45383</v>
      </c>
      <c r="D3515" s="2">
        <v>4.5649735295</v>
      </c>
      <c r="E3515" s="4">
        <v>595576304</v>
      </c>
      <c r="F3515" s="4">
        <v>624064692</v>
      </c>
    </row>
    <row r="3516">
      <c r="A3516" s="0" t="s">
        <v>166</v>
      </c>
      <c r="B3516" s="3">
        <v>45288</v>
      </c>
      <c r="C3516" s="3">
        <v>45292</v>
      </c>
      <c r="D3516" s="2">
        <v>4.405976838</v>
      </c>
      <c r="E3516" s="4">
        <v>626206087</v>
      </c>
      <c r="F3516" s="4">
        <v>655068242</v>
      </c>
    </row>
    <row r="3517">
      <c r="A3517" s="0" t="s">
        <v>166</v>
      </c>
      <c r="B3517" s="3">
        <v>45197</v>
      </c>
      <c r="C3517" s="3">
        <v>45200</v>
      </c>
      <c r="D3517" s="2">
        <v>4.1950167202</v>
      </c>
      <c r="E3517" s="4">
        <v>673973404</v>
      </c>
      <c r="F3517" s="4">
        <v>703484705</v>
      </c>
    </row>
    <row r="3518">
      <c r="A3518" s="0" t="s">
        <v>166</v>
      </c>
      <c r="B3518" s="3">
        <v>45106</v>
      </c>
      <c r="C3518" s="3">
        <v>45108</v>
      </c>
      <c r="D3518" s="2">
        <v>4.0460165808</v>
      </c>
      <c r="E3518" s="4">
        <v>706524664</v>
      </c>
      <c r="F3518" s="4">
        <v>736316137</v>
      </c>
    </row>
    <row r="3519">
      <c r="A3519" s="0" t="s">
        <v>166</v>
      </c>
      <c r="B3519" s="3">
        <v>45015</v>
      </c>
      <c r="C3519" s="3">
        <v>45017</v>
      </c>
      <c r="D3519" s="2">
        <v>3.9131087403</v>
      </c>
      <c r="E3519" s="4">
        <v>749086732</v>
      </c>
      <c r="F3519" s="4">
        <v>779593056</v>
      </c>
    </row>
    <row r="3520">
      <c r="A3520" s="0" t="s">
        <v>166</v>
      </c>
      <c r="B3520" s="3">
        <v>44924</v>
      </c>
      <c r="C3520" s="3">
        <v>44927</v>
      </c>
      <c r="D3520" s="2">
        <v>3.7494529024</v>
      </c>
      <c r="E3520" s="4">
        <v>798135092</v>
      </c>
      <c r="F3520" s="4">
        <v>829226551</v>
      </c>
    </row>
    <row r="3521">
      <c r="A3521" s="0" t="s">
        <v>166</v>
      </c>
      <c r="B3521" s="3">
        <v>44833</v>
      </c>
      <c r="C3521" s="3">
        <v>44835</v>
      </c>
      <c r="D3521" s="2">
        <v>3.5736295316</v>
      </c>
      <c r="E3521" s="4">
        <v>851128242</v>
      </c>
      <c r="F3521" s="4">
        <v>882671657</v>
      </c>
    </row>
    <row r="3522">
      <c r="A3522" s="0" t="s">
        <v>166</v>
      </c>
      <c r="B3522" s="3">
        <v>44741</v>
      </c>
      <c r="C3522" s="3">
        <v>44743</v>
      </c>
      <c r="D3522" s="2">
        <v>3.522925362</v>
      </c>
      <c r="E3522" s="4">
        <v>888311863</v>
      </c>
      <c r="F3522" s="4">
        <v>920749169</v>
      </c>
    </row>
    <row r="3523">
      <c r="A3523" s="0" t="s">
        <v>166</v>
      </c>
      <c r="B3523" s="3">
        <v>44650</v>
      </c>
      <c r="C3523" s="3">
        <v>44652</v>
      </c>
      <c r="D3523" s="2">
        <v>3.6513334952</v>
      </c>
      <c r="E3523" s="4">
        <v>953010214</v>
      </c>
      <c r="F3523" s="4">
        <v>989126522</v>
      </c>
    </row>
    <row r="3524">
      <c r="A3524" s="0" t="s">
        <v>166</v>
      </c>
      <c r="B3524" s="3">
        <v>44559</v>
      </c>
      <c r="C3524" s="3">
        <v>44562</v>
      </c>
      <c r="D3524" s="2">
        <v>5.9398552916</v>
      </c>
      <c r="E3524" s="4">
        <v>1029772717</v>
      </c>
      <c r="F3524" s="4">
        <v>1094802395</v>
      </c>
    </row>
    <row r="3525">
      <c r="A3525" s="0" t="s">
        <v>166</v>
      </c>
      <c r="B3525" s="3">
        <v>44468</v>
      </c>
      <c r="C3525" s="3">
        <v>44470</v>
      </c>
      <c r="D3525" s="2">
        <v>4.2433660814</v>
      </c>
      <c r="E3525" s="4">
        <v>1098139961</v>
      </c>
      <c r="F3525" s="4">
        <v>1146803011</v>
      </c>
    </row>
    <row r="3526">
      <c r="A3526" s="0" t="s">
        <v>166</v>
      </c>
      <c r="B3526" s="3">
        <v>44376</v>
      </c>
      <c r="C3526" s="3">
        <v>44378</v>
      </c>
      <c r="D3526" s="2">
        <v>4.7998761461</v>
      </c>
      <c r="E3526" s="4">
        <v>1156275621</v>
      </c>
      <c r="F3526" s="4">
        <v>1214573652</v>
      </c>
    </row>
    <row r="3527">
      <c r="A3527" s="0" t="s">
        <v>166</v>
      </c>
      <c r="B3527" s="3">
        <v>44285</v>
      </c>
      <c r="C3527" s="3">
        <v>44287</v>
      </c>
      <c r="D3527" s="2">
        <v>5.7718315877</v>
      </c>
      <c r="E3527" s="4">
        <v>1225706688</v>
      </c>
      <c r="F3527" s="4">
        <v>1300785857</v>
      </c>
    </row>
    <row r="3528">
      <c r="A3528" s="0" t="s">
        <v>166</v>
      </c>
      <c r="B3528" s="3">
        <v>44194</v>
      </c>
      <c r="C3528" s="3">
        <v>44197</v>
      </c>
      <c r="D3528" s="2">
        <v>4.1846487758</v>
      </c>
      <c r="E3528" s="4">
        <v>1300785870</v>
      </c>
      <c r="F3528" s="4">
        <v>1357596516</v>
      </c>
    </row>
    <row r="3529">
      <c r="A3529" s="0" t="s">
        <v>166</v>
      </c>
      <c r="B3529" s="3">
        <v>44103</v>
      </c>
      <c r="C3529" s="3">
        <v>44105</v>
      </c>
      <c r="D3529" s="2">
        <v>2.9149508285</v>
      </c>
      <c r="E3529" s="4">
        <v>1357596515</v>
      </c>
      <c r="F3529" s="4">
        <v>1398357962</v>
      </c>
    </row>
    <row r="3530">
      <c r="A3530" s="0" t="s">
        <v>166</v>
      </c>
      <c r="B3530" s="3">
        <v>44011</v>
      </c>
      <c r="C3530" s="3">
        <v>44013</v>
      </c>
      <c r="D3530" s="2">
        <v>2.7310579777</v>
      </c>
      <c r="E3530" s="4">
        <v>1310740370</v>
      </c>
      <c r="F3530" s="4">
        <v>1347542538</v>
      </c>
    </row>
    <row r="3531">
      <c r="A3531" s="0" t="s">
        <v>166</v>
      </c>
      <c r="B3531" s="3">
        <v>43920</v>
      </c>
      <c r="C3531" s="3">
        <v>43922</v>
      </c>
      <c r="D3531" s="2">
        <v>2.9246332602</v>
      </c>
      <c r="E3531" s="4">
        <v>1246015311</v>
      </c>
      <c r="F3531" s="4">
        <v>1283554575</v>
      </c>
    </row>
    <row r="3532">
      <c r="A3532" s="0" t="s">
        <v>166</v>
      </c>
      <c r="B3532" s="3">
        <v>43826</v>
      </c>
      <c r="C3532" s="3">
        <v>43831</v>
      </c>
      <c r="D3532" s="2">
        <v>2.7374695663</v>
      </c>
      <c r="E3532" s="4">
        <v>1102205105</v>
      </c>
      <c r="F3532" s="4">
        <v>1133226845</v>
      </c>
    </row>
    <row r="3533">
      <c r="A3533" s="0" t="s">
        <v>166</v>
      </c>
      <c r="B3533" s="3">
        <v>43735</v>
      </c>
      <c r="C3533" s="3">
        <v>43739</v>
      </c>
      <c r="D3533" s="2">
        <v>1.6991971906</v>
      </c>
      <c r="E3533" s="4">
        <v>981212155</v>
      </c>
      <c r="F3533" s="4">
        <v>998173084</v>
      </c>
    </row>
    <row r="3534">
      <c r="A3534" s="0" t="s">
        <v>166</v>
      </c>
      <c r="B3534" s="3">
        <v>43643</v>
      </c>
      <c r="C3534" s="3">
        <v>43647</v>
      </c>
      <c r="D3534" s="2">
        <v>0.3827060013</v>
      </c>
      <c r="E3534" s="4">
        <v>619776703</v>
      </c>
      <c r="F3534" s="4">
        <v>622157738</v>
      </c>
    </row>
    <row r="3535">
      <c r="A3535" s="0" t="s">
        <v>129</v>
      </c>
      <c r="B3535" s="3">
        <v>45377</v>
      </c>
      <c r="C3535" s="3">
        <v>45383</v>
      </c>
      <c r="D3535" s="2">
        <v>2.3273911387</v>
      </c>
      <c r="E3535" s="4">
        <v>1031351179</v>
      </c>
      <c r="F3535" s="4">
        <v>1055926724</v>
      </c>
    </row>
    <row r="3536">
      <c r="A3536" s="0" t="s">
        <v>129</v>
      </c>
      <c r="B3536" s="3">
        <v>45288</v>
      </c>
      <c r="C3536" s="3">
        <v>45292</v>
      </c>
      <c r="D3536" s="2">
        <v>2.2750908951</v>
      </c>
      <c r="E3536" s="4">
        <v>1069957375</v>
      </c>
      <c r="F3536" s="4">
        <v>1094866585</v>
      </c>
    </row>
    <row r="3537">
      <c r="A3537" s="0" t="s">
        <v>129</v>
      </c>
      <c r="B3537" s="3">
        <v>45197</v>
      </c>
      <c r="C3537" s="3">
        <v>45200</v>
      </c>
      <c r="D3537" s="2">
        <v>2.2034114138</v>
      </c>
      <c r="E3537" s="4">
        <v>1111331126</v>
      </c>
      <c r="F3537" s="4">
        <v>1136370033</v>
      </c>
    </row>
    <row r="3538">
      <c r="A3538" s="0" t="s">
        <v>129</v>
      </c>
      <c r="B3538" s="3">
        <v>45106</v>
      </c>
      <c r="C3538" s="3">
        <v>45108</v>
      </c>
      <c r="D3538" s="2">
        <v>2.1944161503</v>
      </c>
      <c r="E3538" s="4">
        <v>1186534701</v>
      </c>
      <c r="F3538" s="4">
        <v>1213156401</v>
      </c>
    </row>
    <row r="3539">
      <c r="A3539" s="0" t="s">
        <v>129</v>
      </c>
      <c r="B3539" s="3">
        <v>45015</v>
      </c>
      <c r="C3539" s="3">
        <v>45017</v>
      </c>
      <c r="D3539" s="2">
        <v>2.1522736193</v>
      </c>
      <c r="E3539" s="4">
        <v>1282384162</v>
      </c>
      <c r="F3539" s="4">
        <v>1310591681</v>
      </c>
    </row>
    <row r="3540">
      <c r="A3540" s="0" t="s">
        <v>129</v>
      </c>
      <c r="B3540" s="3">
        <v>44924</v>
      </c>
      <c r="C3540" s="3">
        <v>44927</v>
      </c>
      <c r="D3540" s="2">
        <v>2.1023072969</v>
      </c>
      <c r="E3540" s="4">
        <v>1342448849</v>
      </c>
      <c r="F3540" s="4">
        <v>1371277312</v>
      </c>
    </row>
    <row r="3541">
      <c r="A3541" s="0" t="s">
        <v>129</v>
      </c>
      <c r="B3541" s="3">
        <v>44833</v>
      </c>
      <c r="C3541" s="3">
        <v>44835</v>
      </c>
      <c r="D3541" s="2">
        <v>2.0535648676</v>
      </c>
      <c r="E3541" s="4">
        <v>1400748463</v>
      </c>
      <c r="F3541" s="4">
        <v>1430116840</v>
      </c>
    </row>
    <row r="3542">
      <c r="A3542" s="0" t="s">
        <v>129</v>
      </c>
      <c r="B3542" s="3">
        <v>44741</v>
      </c>
      <c r="C3542" s="3">
        <v>44743</v>
      </c>
      <c r="D3542" s="2">
        <v>1.9905488251</v>
      </c>
      <c r="E3542" s="4">
        <v>1459238767</v>
      </c>
      <c r="F3542" s="4">
        <v>1488875562</v>
      </c>
    </row>
    <row r="3543">
      <c r="A3543" s="0" t="s">
        <v>129</v>
      </c>
      <c r="B3543" s="3">
        <v>44650</v>
      </c>
      <c r="C3543" s="3">
        <v>44652</v>
      </c>
      <c r="D3543" s="2">
        <v>1.9790048198</v>
      </c>
      <c r="E3543" s="4">
        <v>1507530160</v>
      </c>
      <c r="F3543" s="4">
        <v>1537966593</v>
      </c>
    </row>
    <row r="3544">
      <c r="A3544" s="0" t="s">
        <v>129</v>
      </c>
      <c r="B3544" s="3">
        <v>44559</v>
      </c>
      <c r="C3544" s="3">
        <v>44562</v>
      </c>
      <c r="D3544" s="2">
        <v>2.5446722633</v>
      </c>
      <c r="E3544" s="4">
        <v>1589137636</v>
      </c>
      <c r="F3544" s="4">
        <v>1630631873</v>
      </c>
    </row>
    <row r="3545">
      <c r="A3545" s="0" t="s">
        <v>129</v>
      </c>
      <c r="B3545" s="3">
        <v>44468</v>
      </c>
      <c r="C3545" s="3">
        <v>44470</v>
      </c>
      <c r="D3545" s="2">
        <v>3.1137347921</v>
      </c>
      <c r="E3545" s="4">
        <v>1648638774</v>
      </c>
      <c r="F3545" s="4">
        <v>1701622795</v>
      </c>
    </row>
    <row r="3546">
      <c r="A3546" s="0" t="s">
        <v>129</v>
      </c>
      <c r="B3546" s="3">
        <v>44376</v>
      </c>
      <c r="C3546" s="3">
        <v>44378</v>
      </c>
      <c r="D3546" s="2">
        <v>3.8890110672</v>
      </c>
      <c r="E3546" s="4">
        <v>1716323556</v>
      </c>
      <c r="F3546" s="4">
        <v>1785772444</v>
      </c>
    </row>
    <row r="3547">
      <c r="A3547" s="0" t="s">
        <v>129</v>
      </c>
      <c r="B3547" s="3">
        <v>44285</v>
      </c>
      <c r="C3547" s="3">
        <v>44287</v>
      </c>
      <c r="D3547" s="2">
        <v>5.0684268762</v>
      </c>
      <c r="E3547" s="4">
        <v>1799524719</v>
      </c>
      <c r="F3547" s="4">
        <v>1895601916</v>
      </c>
    </row>
    <row r="3548">
      <c r="A3548" s="0" t="s">
        <v>129</v>
      </c>
      <c r="B3548" s="3">
        <v>44194</v>
      </c>
      <c r="C3548" s="3">
        <v>44197</v>
      </c>
      <c r="D3548" s="2">
        <v>3.5435648818</v>
      </c>
      <c r="E3548" s="4">
        <v>1895601929</v>
      </c>
      <c r="F3548" s="4">
        <v>1965241538</v>
      </c>
    </row>
    <row r="3549">
      <c r="A3549" s="0" t="s">
        <v>129</v>
      </c>
      <c r="B3549" s="3">
        <v>44103</v>
      </c>
      <c r="C3549" s="3">
        <v>44105</v>
      </c>
      <c r="D3549" s="2">
        <v>1.9379672013</v>
      </c>
      <c r="E3549" s="4">
        <v>1965241532</v>
      </c>
      <c r="F3549" s="4">
        <v>2004079944</v>
      </c>
    </row>
    <row r="3550">
      <c r="A3550" s="0" t="s">
        <v>129</v>
      </c>
      <c r="B3550" s="3">
        <v>44011</v>
      </c>
      <c r="C3550" s="3">
        <v>44013</v>
      </c>
      <c r="D3550" s="2">
        <v>1.4427505902</v>
      </c>
      <c r="E3550" s="4">
        <v>1918179322</v>
      </c>
      <c r="F3550" s="4">
        <v>1946258985</v>
      </c>
    </row>
    <row r="3551">
      <c r="A3551" s="0" t="s">
        <v>129</v>
      </c>
      <c r="B3551" s="3">
        <v>43920</v>
      </c>
      <c r="C3551" s="3">
        <v>43922</v>
      </c>
      <c r="D3551" s="2">
        <v>2.2184074004</v>
      </c>
      <c r="E3551" s="4">
        <v>1478614159</v>
      </c>
      <c r="F3551" s="4">
        <v>1512160029</v>
      </c>
    </row>
    <row r="3552">
      <c r="A3552" s="0" t="s">
        <v>129</v>
      </c>
      <c r="B3552" s="3">
        <v>43826</v>
      </c>
      <c r="C3552" s="3">
        <v>43831</v>
      </c>
      <c r="D3552" s="2">
        <v>1.5596930211</v>
      </c>
      <c r="E3552" s="4">
        <v>1468351707</v>
      </c>
      <c r="F3552" s="4">
        <v>1491616343</v>
      </c>
    </row>
    <row r="3553">
      <c r="A3553" s="0" t="s">
        <v>129</v>
      </c>
      <c r="B3553" s="3">
        <v>43735</v>
      </c>
      <c r="C3553" s="3">
        <v>43739</v>
      </c>
      <c r="D3553" s="2">
        <v>0.7217643474</v>
      </c>
      <c r="E3553" s="4">
        <v>1320913481</v>
      </c>
      <c r="F3553" s="4">
        <v>1330516676</v>
      </c>
    </row>
    <row r="3554">
      <c r="A3554" s="0" t="s">
        <v>129</v>
      </c>
      <c r="B3554" s="3">
        <v>43643</v>
      </c>
      <c r="C3554" s="3">
        <v>43647</v>
      </c>
      <c r="D3554" s="2">
        <v>0.0335276997</v>
      </c>
      <c r="E3554" s="4">
        <v>770390970</v>
      </c>
      <c r="F3554" s="4">
        <v>770649351</v>
      </c>
    </row>
    <row r="3555">
      <c r="A3555" s="0" t="s">
        <v>47</v>
      </c>
      <c r="B3555" s="3">
        <v>45377</v>
      </c>
      <c r="C3555" s="3">
        <v>45383</v>
      </c>
      <c r="D3555" s="2">
        <v>0.8619264975</v>
      </c>
      <c r="E3555" s="4">
        <v>9578761357</v>
      </c>
      <c r="F3555" s="4">
        <v>9662041049</v>
      </c>
    </row>
    <row r="3556">
      <c r="A3556" s="0" t="s">
        <v>47</v>
      </c>
      <c r="B3556" s="3">
        <v>45288</v>
      </c>
      <c r="C3556" s="3">
        <v>45292</v>
      </c>
      <c r="D3556" s="2">
        <v>0.8613133379</v>
      </c>
      <c r="E3556" s="4">
        <v>9954238103</v>
      </c>
      <c r="F3556" s="4">
        <v>10040720165</v>
      </c>
    </row>
    <row r="3557">
      <c r="A3557" s="0" t="s">
        <v>47</v>
      </c>
      <c r="B3557" s="3">
        <v>45197</v>
      </c>
      <c r="C3557" s="3">
        <v>45200</v>
      </c>
      <c r="D3557" s="2">
        <v>0.857465647</v>
      </c>
      <c r="E3557" s="4">
        <v>10466171720</v>
      </c>
      <c r="F3557" s="4">
        <v>10556691725</v>
      </c>
    </row>
    <row r="3558">
      <c r="A3558" s="0" t="s">
        <v>47</v>
      </c>
      <c r="B3558" s="3">
        <v>45106</v>
      </c>
      <c r="C3558" s="3">
        <v>45108</v>
      </c>
      <c r="D3558" s="2">
        <v>0.8392218272</v>
      </c>
      <c r="E3558" s="4">
        <v>11126665234</v>
      </c>
      <c r="F3558" s="4">
        <v>11220832913</v>
      </c>
    </row>
    <row r="3559">
      <c r="A3559" s="0" t="s">
        <v>47</v>
      </c>
      <c r="B3559" s="3">
        <v>45015</v>
      </c>
      <c r="C3559" s="3">
        <v>45017</v>
      </c>
      <c r="D3559" s="2">
        <v>0.8189071146</v>
      </c>
      <c r="E3559" s="4">
        <v>11641375258</v>
      </c>
      <c r="F3559" s="4">
        <v>11737494435</v>
      </c>
    </row>
    <row r="3560">
      <c r="A3560" s="0" t="s">
        <v>47</v>
      </c>
      <c r="B3560" s="3">
        <v>44924</v>
      </c>
      <c r="C3560" s="3">
        <v>44927</v>
      </c>
      <c r="D3560" s="2">
        <v>0.8498969664</v>
      </c>
      <c r="E3560" s="4">
        <v>12505389121</v>
      </c>
      <c r="F3560" s="4">
        <v>12612583082</v>
      </c>
    </row>
    <row r="3561">
      <c r="A3561" s="0" t="s">
        <v>47</v>
      </c>
      <c r="B3561" s="3">
        <v>44833</v>
      </c>
      <c r="C3561" s="3">
        <v>44835</v>
      </c>
      <c r="D3561" s="2">
        <v>0.8490894728</v>
      </c>
      <c r="E3561" s="4">
        <v>14683881205</v>
      </c>
      <c r="F3561" s="4">
        <v>14809628199</v>
      </c>
    </row>
    <row r="3562">
      <c r="A3562" s="0" t="s">
        <v>47</v>
      </c>
      <c r="B3562" s="3">
        <v>44741</v>
      </c>
      <c r="C3562" s="3">
        <v>44743</v>
      </c>
      <c r="D3562" s="2">
        <v>0.8397167284</v>
      </c>
      <c r="E3562" s="4">
        <v>16838052890</v>
      </c>
      <c r="F3562" s="4">
        <v>16980642183</v>
      </c>
    </row>
    <row r="3563">
      <c r="A3563" s="0" t="s">
        <v>47</v>
      </c>
      <c r="B3563" s="3">
        <v>44650</v>
      </c>
      <c r="C3563" s="3">
        <v>44652</v>
      </c>
      <c r="D3563" s="2">
        <v>0.8605267578</v>
      </c>
      <c r="E3563" s="4">
        <v>18992257761</v>
      </c>
      <c r="F3563" s="4">
        <v>19157109817</v>
      </c>
    </row>
    <row r="3564">
      <c r="A3564" s="0" t="s">
        <v>47</v>
      </c>
      <c r="B3564" s="3">
        <v>44559</v>
      </c>
      <c r="C3564" s="3">
        <v>44562</v>
      </c>
      <c r="D3564" s="2">
        <v>0.7998988207</v>
      </c>
      <c r="E3564" s="4">
        <v>21170647617</v>
      </c>
      <c r="F3564" s="4">
        <v>21341356879</v>
      </c>
    </row>
    <row r="3565">
      <c r="A3565" s="0" t="s">
        <v>47</v>
      </c>
      <c r="B3565" s="3">
        <v>44468</v>
      </c>
      <c r="C3565" s="3">
        <v>44470</v>
      </c>
      <c r="D3565" s="2">
        <v>0.7881959216</v>
      </c>
      <c r="E3565" s="4">
        <v>22015683245</v>
      </c>
      <c r="F3565" s="4">
        <v>22190588559</v>
      </c>
    </row>
    <row r="3566">
      <c r="A3566" s="0" t="s">
        <v>47</v>
      </c>
      <c r="B3566" s="3">
        <v>44376</v>
      </c>
      <c r="C3566" s="3">
        <v>44378</v>
      </c>
      <c r="D3566" s="2">
        <v>0.8396933632</v>
      </c>
      <c r="E3566" s="4">
        <v>22668694438</v>
      </c>
      <c r="F3566" s="4">
        <v>22860653831</v>
      </c>
    </row>
    <row r="3567">
      <c r="A3567" s="0" t="s">
        <v>47</v>
      </c>
      <c r="B3567" s="3">
        <v>44285</v>
      </c>
      <c r="C3567" s="3">
        <v>44287</v>
      </c>
      <c r="D3567" s="2">
        <v>4.7954191751</v>
      </c>
      <c r="E3567" s="4">
        <v>23356058150</v>
      </c>
      <c r="F3567" s="4">
        <v>24532494075</v>
      </c>
    </row>
    <row r="3568">
      <c r="A3568" s="0" t="s">
        <v>47</v>
      </c>
      <c r="B3568" s="3">
        <v>44194</v>
      </c>
      <c r="C3568" s="3">
        <v>44197</v>
      </c>
      <c r="D3568" s="2">
        <v>1.9578748941</v>
      </c>
      <c r="E3568" s="4">
        <v>24606367192</v>
      </c>
      <c r="F3568" s="4">
        <v>25097749733</v>
      </c>
    </row>
    <row r="3569">
      <c r="A3569" s="0" t="s">
        <v>47</v>
      </c>
      <c r="B3569" s="3">
        <v>44103</v>
      </c>
      <c r="C3569" s="3">
        <v>44105</v>
      </c>
      <c r="D3569" s="2">
        <v>0.851902372</v>
      </c>
      <c r="E3569" s="4">
        <v>25124461489</v>
      </c>
      <c r="F3569" s="4">
        <v>25340336416</v>
      </c>
    </row>
    <row r="3570">
      <c r="A3570" s="0" t="s">
        <v>47</v>
      </c>
      <c r="B3570" s="3">
        <v>44011</v>
      </c>
      <c r="C3570" s="3">
        <v>44013</v>
      </c>
      <c r="D3570" s="2">
        <v>0.7205892829</v>
      </c>
      <c r="E3570" s="4">
        <v>22553902449</v>
      </c>
      <c r="F3570" s="4">
        <v>22717603062</v>
      </c>
    </row>
    <row r="3571">
      <c r="A3571" s="0" t="s">
        <v>47</v>
      </c>
      <c r="B3571" s="3">
        <v>43920</v>
      </c>
      <c r="C3571" s="3">
        <v>43922</v>
      </c>
      <c r="D3571" s="2">
        <v>0.7969977986</v>
      </c>
      <c r="E3571" s="4">
        <v>21332885113</v>
      </c>
      <c r="F3571" s="4">
        <v>21504273701</v>
      </c>
    </row>
    <row r="3572">
      <c r="A3572" s="0" t="s">
        <v>47</v>
      </c>
      <c r="B3572" s="3">
        <v>43826</v>
      </c>
      <c r="C3572" s="3">
        <v>43831</v>
      </c>
      <c r="D3572" s="2">
        <v>0.6553474944</v>
      </c>
      <c r="E3572" s="4">
        <v>17160425365</v>
      </c>
      <c r="F3572" s="4">
        <v>17273627651</v>
      </c>
    </row>
    <row r="3573">
      <c r="A3573" s="0" t="s">
        <v>47</v>
      </c>
      <c r="B3573" s="3">
        <v>43735</v>
      </c>
      <c r="C3573" s="3">
        <v>43739</v>
      </c>
      <c r="D3573" s="2">
        <v>0.155132741</v>
      </c>
      <c r="E3573" s="4">
        <v>11704729330</v>
      </c>
      <c r="F3573" s="4">
        <v>11722915410</v>
      </c>
    </row>
    <row r="3574">
      <c r="A3574" s="0" t="s">
        <v>47</v>
      </c>
      <c r="B3574" s="3">
        <v>43643</v>
      </c>
      <c r="C3574" s="3">
        <v>43647</v>
      </c>
      <c r="D3574" s="2">
        <v>0.0043104702</v>
      </c>
      <c r="E3574" s="4">
        <v>3668304770</v>
      </c>
      <c r="F3574" s="4">
        <v>3668462898</v>
      </c>
    </row>
    <row r="3575">
      <c r="A3575" s="0" t="s">
        <v>44</v>
      </c>
      <c r="B3575" s="3">
        <v>45377</v>
      </c>
      <c r="C3575" s="3">
        <v>45383</v>
      </c>
      <c r="D3575" s="2">
        <v>0.0987940979</v>
      </c>
      <c r="E3575" s="4">
        <v>10220838624</v>
      </c>
      <c r="F3575" s="4">
        <v>10230946195</v>
      </c>
    </row>
    <row r="3576">
      <c r="A3576" s="0" t="s">
        <v>44</v>
      </c>
      <c r="B3576" s="3">
        <v>45288</v>
      </c>
      <c r="C3576" s="3">
        <v>45292</v>
      </c>
      <c r="D3576" s="2">
        <v>0.1099529964</v>
      </c>
      <c r="E3576" s="4">
        <v>10644910899</v>
      </c>
      <c r="F3576" s="4">
        <v>10656628181</v>
      </c>
    </row>
    <row r="3577">
      <c r="A3577" s="0" t="s">
        <v>44</v>
      </c>
      <c r="B3577" s="3">
        <v>45197</v>
      </c>
      <c r="C3577" s="3">
        <v>45200</v>
      </c>
      <c r="D3577" s="2">
        <v>0.111259869</v>
      </c>
      <c r="E3577" s="4">
        <v>11455549761</v>
      </c>
      <c r="F3577" s="4">
        <v>11468309387</v>
      </c>
    </row>
    <row r="3578">
      <c r="A3578" s="0" t="s">
        <v>44</v>
      </c>
      <c r="B3578" s="3">
        <v>45106</v>
      </c>
      <c r="C3578" s="3">
        <v>45108</v>
      </c>
      <c r="D3578" s="2">
        <v>0.0900818803</v>
      </c>
      <c r="E3578" s="4">
        <v>11700921877</v>
      </c>
      <c r="F3578" s="4">
        <v>11711471791</v>
      </c>
    </row>
    <row r="3579">
      <c r="A3579" s="0" t="s">
        <v>44</v>
      </c>
      <c r="B3579" s="3">
        <v>45015</v>
      </c>
      <c r="C3579" s="3">
        <v>45017</v>
      </c>
      <c r="D3579" s="2">
        <v>0.0813815546</v>
      </c>
      <c r="E3579" s="4">
        <v>12109600731</v>
      </c>
      <c r="F3579" s="4">
        <v>12119463739</v>
      </c>
    </row>
    <row r="3580">
      <c r="A3580" s="0" t="s">
        <v>44</v>
      </c>
      <c r="B3580" s="3">
        <v>44924</v>
      </c>
      <c r="C3580" s="3">
        <v>44927</v>
      </c>
      <c r="D3580" s="2">
        <v>0.1118719863</v>
      </c>
      <c r="E3580" s="4">
        <v>12703347809</v>
      </c>
      <c r="F3580" s="4">
        <v>12717575213</v>
      </c>
    </row>
    <row r="3581">
      <c r="A3581" s="0" t="s">
        <v>44</v>
      </c>
      <c r="B3581" s="3">
        <v>44833</v>
      </c>
      <c r="C3581" s="3">
        <v>44835</v>
      </c>
      <c r="D3581" s="2">
        <v>0.1480103874</v>
      </c>
      <c r="E3581" s="4">
        <v>14285256707</v>
      </c>
      <c r="F3581" s="4">
        <v>14306431712</v>
      </c>
    </row>
    <row r="3582">
      <c r="A3582" s="0" t="s">
        <v>44</v>
      </c>
      <c r="B3582" s="3">
        <v>44741</v>
      </c>
      <c r="C3582" s="3">
        <v>44743</v>
      </c>
      <c r="D3582" s="2">
        <v>0.1374757626</v>
      </c>
      <c r="E3582" s="4">
        <v>16287938812</v>
      </c>
      <c r="F3582" s="4">
        <v>16310361606</v>
      </c>
    </row>
    <row r="3583">
      <c r="A3583" s="0" t="s">
        <v>44</v>
      </c>
      <c r="B3583" s="3">
        <v>44650</v>
      </c>
      <c r="C3583" s="3">
        <v>44652</v>
      </c>
      <c r="D3583" s="2">
        <v>0.1478212213</v>
      </c>
      <c r="E3583" s="4">
        <v>18272902447</v>
      </c>
      <c r="F3583" s="4">
        <v>18299953662</v>
      </c>
    </row>
    <row r="3584">
      <c r="A3584" s="0" t="s">
        <v>44</v>
      </c>
      <c r="B3584" s="3">
        <v>44559</v>
      </c>
      <c r="C3584" s="3">
        <v>44562</v>
      </c>
      <c r="D3584" s="2">
        <v>0.1420195301</v>
      </c>
      <c r="E3584" s="4">
        <v>20297957396</v>
      </c>
      <c r="F3584" s="4">
        <v>20326825458</v>
      </c>
    </row>
    <row r="3585">
      <c r="A3585" s="0" t="s">
        <v>44</v>
      </c>
      <c r="B3585" s="3">
        <v>44468</v>
      </c>
      <c r="C3585" s="3">
        <v>44470</v>
      </c>
      <c r="D3585" s="2">
        <v>0.1464328511</v>
      </c>
      <c r="E3585" s="4">
        <v>21253879940</v>
      </c>
      <c r="F3585" s="4">
        <v>21285048243</v>
      </c>
    </row>
    <row r="3586">
      <c r="A3586" s="0" t="s">
        <v>44</v>
      </c>
      <c r="B3586" s="3">
        <v>44376</v>
      </c>
      <c r="C3586" s="3">
        <v>44378</v>
      </c>
      <c r="D3586" s="2">
        <v>0.1773336091</v>
      </c>
      <c r="E3586" s="4">
        <v>21791683873</v>
      </c>
      <c r="F3586" s="4">
        <v>21830396503</v>
      </c>
    </row>
    <row r="3587">
      <c r="A3587" s="0" t="s">
        <v>44</v>
      </c>
      <c r="B3587" s="3">
        <v>44285</v>
      </c>
      <c r="C3587" s="3">
        <v>44287</v>
      </c>
      <c r="D3587" s="2">
        <v>2.6331194843</v>
      </c>
      <c r="E3587" s="4">
        <v>22348874705</v>
      </c>
      <c r="F3587" s="4">
        <v>22953261506</v>
      </c>
    </row>
    <row r="3588">
      <c r="A3588" s="0" t="s">
        <v>44</v>
      </c>
      <c r="B3588" s="3">
        <v>44194</v>
      </c>
      <c r="C3588" s="3">
        <v>44197</v>
      </c>
      <c r="D3588" s="2">
        <v>0.9251565437</v>
      </c>
      <c r="E3588" s="4">
        <v>23045904003</v>
      </c>
      <c r="F3588" s="4">
        <v>23261105644</v>
      </c>
    </row>
    <row r="3589">
      <c r="A3589" s="0" t="s">
        <v>44</v>
      </c>
      <c r="B3589" s="3">
        <v>44103</v>
      </c>
      <c r="C3589" s="3">
        <v>44105</v>
      </c>
      <c r="D3589" s="2">
        <v>0.1452724182</v>
      </c>
      <c r="E3589" s="4">
        <v>23297647521</v>
      </c>
      <c r="F3589" s="4">
        <v>23331541816</v>
      </c>
    </row>
    <row r="3590">
      <c r="A3590" s="0" t="s">
        <v>44</v>
      </c>
      <c r="B3590" s="3">
        <v>44011</v>
      </c>
      <c r="C3590" s="3">
        <v>44013</v>
      </c>
      <c r="D3590" s="2">
        <v>0.1773266693</v>
      </c>
      <c r="E3590" s="4">
        <v>20329770548</v>
      </c>
      <c r="F3590" s="4">
        <v>20365884693</v>
      </c>
    </row>
    <row r="3591">
      <c r="A3591" s="0" t="s">
        <v>44</v>
      </c>
      <c r="B3591" s="3">
        <v>43920</v>
      </c>
      <c r="C3591" s="3">
        <v>43922</v>
      </c>
      <c r="D3591" s="2">
        <v>0.1127375247</v>
      </c>
      <c r="E3591" s="4">
        <v>19465670154</v>
      </c>
      <c r="F3591" s="4">
        <v>19487640037</v>
      </c>
    </row>
    <row r="3592">
      <c r="A3592" s="0" t="s">
        <v>44</v>
      </c>
      <c r="B3592" s="3">
        <v>43826</v>
      </c>
      <c r="C3592" s="3">
        <v>43831</v>
      </c>
      <c r="D3592" s="2">
        <v>0.0668527979</v>
      </c>
      <c r="E3592" s="4">
        <v>15048668299</v>
      </c>
      <c r="F3592" s="4">
        <v>15058735485</v>
      </c>
    </row>
    <row r="3593">
      <c r="A3593" s="0" t="s">
        <v>44</v>
      </c>
      <c r="B3593" s="3">
        <v>43735</v>
      </c>
      <c r="C3593" s="3">
        <v>43739</v>
      </c>
      <c r="D3593" s="2">
        <v>0.0064915787</v>
      </c>
      <c r="E3593" s="4">
        <v>9756669547</v>
      </c>
      <c r="F3593" s="4">
        <v>9757302950</v>
      </c>
    </row>
    <row r="3594">
      <c r="A3594" s="0" t="s">
        <v>72</v>
      </c>
      <c r="B3594" s="3">
        <v>45377</v>
      </c>
      <c r="C3594" s="3">
        <v>45383</v>
      </c>
      <c r="D3594" s="2">
        <v>1.5893403388</v>
      </c>
      <c r="E3594" s="4">
        <v>3299561459</v>
      </c>
      <c r="F3594" s="4">
        <v>3352849651</v>
      </c>
    </row>
    <row r="3595">
      <c r="A3595" s="0" t="s">
        <v>72</v>
      </c>
      <c r="B3595" s="3">
        <v>45288</v>
      </c>
      <c r="C3595" s="3">
        <v>45292</v>
      </c>
      <c r="D3595" s="2">
        <v>1.6350299466</v>
      </c>
      <c r="E3595" s="4">
        <v>3429865207</v>
      </c>
      <c r="F3595" s="4">
        <v>3486876685</v>
      </c>
    </row>
    <row r="3596">
      <c r="A3596" s="0" t="s">
        <v>72</v>
      </c>
      <c r="B3596" s="3">
        <v>45197</v>
      </c>
      <c r="C3596" s="3">
        <v>45200</v>
      </c>
      <c r="D3596" s="2">
        <v>1.5758899029</v>
      </c>
      <c r="E3596" s="4">
        <v>3702875712</v>
      </c>
      <c r="F3596" s="4">
        <v>3762163263</v>
      </c>
    </row>
    <row r="3597">
      <c r="A3597" s="0" t="s">
        <v>72</v>
      </c>
      <c r="B3597" s="3">
        <v>45106</v>
      </c>
      <c r="C3597" s="3">
        <v>45108</v>
      </c>
      <c r="D3597" s="2">
        <v>1.536660172</v>
      </c>
      <c r="E3597" s="4">
        <v>3908487311</v>
      </c>
      <c r="F3597" s="4">
        <v>3969484803</v>
      </c>
    </row>
    <row r="3598">
      <c r="A3598" s="0" t="s">
        <v>72</v>
      </c>
      <c r="B3598" s="3">
        <v>45015</v>
      </c>
      <c r="C3598" s="3">
        <v>45017</v>
      </c>
      <c r="D3598" s="2">
        <v>1.5094363947</v>
      </c>
      <c r="E3598" s="4">
        <v>4074620411</v>
      </c>
      <c r="F3598" s="4">
        <v>4137066803</v>
      </c>
    </row>
    <row r="3599">
      <c r="A3599" s="0" t="s">
        <v>72</v>
      </c>
      <c r="B3599" s="3">
        <v>44924</v>
      </c>
      <c r="C3599" s="3">
        <v>44927</v>
      </c>
      <c r="D3599" s="2">
        <v>1.5633244208</v>
      </c>
      <c r="E3599" s="4">
        <v>4447026382</v>
      </c>
      <c r="F3599" s="4">
        <v>4517651938</v>
      </c>
    </row>
    <row r="3600">
      <c r="A3600" s="0" t="s">
        <v>72</v>
      </c>
      <c r="B3600" s="3">
        <v>44833</v>
      </c>
      <c r="C3600" s="3">
        <v>44835</v>
      </c>
      <c r="D3600" s="2">
        <v>1.4923004422</v>
      </c>
      <c r="E3600" s="4">
        <v>4930404287</v>
      </c>
      <c r="F3600" s="4">
        <v>5005095347</v>
      </c>
    </row>
    <row r="3601">
      <c r="A3601" s="0" t="s">
        <v>72</v>
      </c>
      <c r="B3601" s="3">
        <v>44741</v>
      </c>
      <c r="C3601" s="3">
        <v>44743</v>
      </c>
      <c r="D3601" s="2">
        <v>1.4796331976</v>
      </c>
      <c r="E3601" s="4">
        <v>5365429101</v>
      </c>
      <c r="F3601" s="4">
        <v>5446010074</v>
      </c>
    </row>
    <row r="3602">
      <c r="A3602" s="0" t="s">
        <v>72</v>
      </c>
      <c r="B3602" s="3">
        <v>44650</v>
      </c>
      <c r="C3602" s="3">
        <v>44652</v>
      </c>
      <c r="D3602" s="2">
        <v>1.5013418964</v>
      </c>
      <c r="E3602" s="4">
        <v>5850026075</v>
      </c>
      <c r="F3602" s="4">
        <v>5939193678</v>
      </c>
    </row>
    <row r="3603">
      <c r="A3603" s="0" t="s">
        <v>72</v>
      </c>
      <c r="B3603" s="3">
        <v>44559</v>
      </c>
      <c r="C3603" s="3">
        <v>44562</v>
      </c>
      <c r="D3603" s="2">
        <v>1.4303071825</v>
      </c>
      <c r="E3603" s="4">
        <v>6484281541</v>
      </c>
      <c r="F3603" s="4">
        <v>6578372475</v>
      </c>
    </row>
    <row r="3604">
      <c r="A3604" s="0" t="s">
        <v>72</v>
      </c>
      <c r="B3604" s="3">
        <v>44468</v>
      </c>
      <c r="C3604" s="3">
        <v>44470</v>
      </c>
      <c r="D3604" s="2">
        <v>1.5242647825</v>
      </c>
      <c r="E3604" s="4">
        <v>6819066904</v>
      </c>
      <c r="F3604" s="4">
        <v>6924616393</v>
      </c>
    </row>
    <row r="3605">
      <c r="A3605" s="0" t="s">
        <v>72</v>
      </c>
      <c r="B3605" s="3">
        <v>44376</v>
      </c>
      <c r="C3605" s="3">
        <v>44378</v>
      </c>
      <c r="D3605" s="2">
        <v>1.4280896179</v>
      </c>
      <c r="E3605" s="4">
        <v>7050204113</v>
      </c>
      <c r="F3605" s="4">
        <v>7152346024</v>
      </c>
    </row>
    <row r="3606">
      <c r="A3606" s="0" t="s">
        <v>72</v>
      </c>
      <c r="B3606" s="3">
        <v>44285</v>
      </c>
      <c r="C3606" s="3">
        <v>44287</v>
      </c>
      <c r="D3606" s="2">
        <v>2.8555363562</v>
      </c>
      <c r="E3606" s="4">
        <v>7241505221</v>
      </c>
      <c r="F3606" s="4">
        <v>7454367392</v>
      </c>
    </row>
    <row r="3607">
      <c r="A3607" s="0" t="s">
        <v>72</v>
      </c>
      <c r="B3607" s="3">
        <v>44194</v>
      </c>
      <c r="C3607" s="3">
        <v>44197</v>
      </c>
      <c r="D3607" s="2">
        <v>1.5077205446</v>
      </c>
      <c r="E3607" s="4">
        <v>7480108408</v>
      </c>
      <c r="F3607" s="4">
        <v>7594613963</v>
      </c>
    </row>
    <row r="3608">
      <c r="A3608" s="0" t="s">
        <v>72</v>
      </c>
      <c r="B3608" s="3">
        <v>44103</v>
      </c>
      <c r="C3608" s="3">
        <v>44105</v>
      </c>
      <c r="D3608" s="2">
        <v>1.1525018137</v>
      </c>
      <c r="E3608" s="4">
        <v>7637866065</v>
      </c>
      <c r="F3608" s="4">
        <v>7726918946</v>
      </c>
    </row>
    <row r="3609">
      <c r="A3609" s="0" t="s">
        <v>72</v>
      </c>
      <c r="B3609" s="3">
        <v>44011</v>
      </c>
      <c r="C3609" s="3">
        <v>44013</v>
      </c>
      <c r="D3609" s="2">
        <v>1.1990973961</v>
      </c>
      <c r="E3609" s="4">
        <v>6717066911</v>
      </c>
      <c r="F3609" s="4">
        <v>6798588610</v>
      </c>
    </row>
    <row r="3610">
      <c r="A3610" s="0" t="s">
        <v>72</v>
      </c>
      <c r="B3610" s="3">
        <v>43920</v>
      </c>
      <c r="C3610" s="3">
        <v>43922</v>
      </c>
      <c r="D3610" s="2">
        <v>0.990246617</v>
      </c>
      <c r="E3610" s="4">
        <v>6637915901</v>
      </c>
      <c r="F3610" s="4">
        <v>6704305055</v>
      </c>
    </row>
    <row r="3611">
      <c r="A3611" s="0" t="s">
        <v>72</v>
      </c>
      <c r="B3611" s="3">
        <v>43826</v>
      </c>
      <c r="C3611" s="3">
        <v>43831</v>
      </c>
      <c r="D3611" s="2">
        <v>0.7149162744</v>
      </c>
      <c r="E3611" s="4">
        <v>5060056942</v>
      </c>
      <c r="F3611" s="4">
        <v>5096492597</v>
      </c>
    </row>
    <row r="3612">
      <c r="A3612" s="0" t="s">
        <v>72</v>
      </c>
      <c r="B3612" s="3">
        <v>43735</v>
      </c>
      <c r="C3612" s="3">
        <v>43739</v>
      </c>
      <c r="D3612" s="2">
        <v>0.1104299876</v>
      </c>
      <c r="E3612" s="4">
        <v>3020598341</v>
      </c>
      <c r="F3612" s="4">
        <v>3023937675</v>
      </c>
    </row>
    <row r="3613">
      <c r="A3613" s="0" t="s">
        <v>200</v>
      </c>
      <c r="B3613" s="3">
        <v>45377</v>
      </c>
      <c r="C3613" s="3">
        <v>45383</v>
      </c>
      <c r="D3613" s="2">
        <v>4.4259203559</v>
      </c>
      <c r="E3613" s="4">
        <v>420308485</v>
      </c>
      <c r="F3613" s="4">
        <v>439772464</v>
      </c>
    </row>
    <row r="3614">
      <c r="A3614" s="0" t="s">
        <v>200</v>
      </c>
      <c r="B3614" s="3">
        <v>45288</v>
      </c>
      <c r="C3614" s="3">
        <v>45292</v>
      </c>
      <c r="D3614" s="2">
        <v>4.3040729452</v>
      </c>
      <c r="E3614" s="4">
        <v>439902208</v>
      </c>
      <c r="F3614" s="4">
        <v>459687493</v>
      </c>
    </row>
    <row r="3615">
      <c r="A3615" s="0" t="s">
        <v>200</v>
      </c>
      <c r="B3615" s="3">
        <v>45197</v>
      </c>
      <c r="C3615" s="3">
        <v>45200</v>
      </c>
      <c r="D3615" s="2">
        <v>4.163056893</v>
      </c>
      <c r="E3615" s="4">
        <v>461232018</v>
      </c>
      <c r="F3615" s="4">
        <v>481267456</v>
      </c>
    </row>
    <row r="3616">
      <c r="A3616" s="0" t="s">
        <v>200</v>
      </c>
      <c r="B3616" s="3">
        <v>45106</v>
      </c>
      <c r="C3616" s="3">
        <v>45108</v>
      </c>
      <c r="D3616" s="2">
        <v>4.0035931423</v>
      </c>
      <c r="E3616" s="4">
        <v>484149294</v>
      </c>
      <c r="F3616" s="4">
        <v>504341058</v>
      </c>
    </row>
    <row r="3617">
      <c r="A3617" s="0" t="s">
        <v>200</v>
      </c>
      <c r="B3617" s="3">
        <v>45015</v>
      </c>
      <c r="C3617" s="3">
        <v>45017</v>
      </c>
      <c r="D3617" s="2">
        <v>3.8654352725</v>
      </c>
      <c r="E3617" s="4">
        <v>507966958</v>
      </c>
      <c r="F3617" s="4">
        <v>528391593</v>
      </c>
    </row>
    <row r="3618">
      <c r="A3618" s="0" t="s">
        <v>200</v>
      </c>
      <c r="B3618" s="3">
        <v>44924</v>
      </c>
      <c r="C3618" s="3">
        <v>44927</v>
      </c>
      <c r="D3618" s="2">
        <v>3.7204148716</v>
      </c>
      <c r="E3618" s="4">
        <v>538285560</v>
      </c>
      <c r="F3618" s="4">
        <v>559085874</v>
      </c>
    </row>
    <row r="3619">
      <c r="A3619" s="0" t="s">
        <v>200</v>
      </c>
      <c r="B3619" s="3">
        <v>44833</v>
      </c>
      <c r="C3619" s="3">
        <v>44835</v>
      </c>
      <c r="D3619" s="2">
        <v>3.5822468152</v>
      </c>
      <c r="E3619" s="4">
        <v>565970628</v>
      </c>
      <c r="F3619" s="4">
        <v>586998358</v>
      </c>
    </row>
    <row r="3620">
      <c r="A3620" s="0" t="s">
        <v>200</v>
      </c>
      <c r="B3620" s="3">
        <v>44741</v>
      </c>
      <c r="C3620" s="3">
        <v>44743</v>
      </c>
      <c r="D3620" s="2">
        <v>3.4823615407</v>
      </c>
      <c r="E3620" s="4">
        <v>595618771</v>
      </c>
      <c r="F3620" s="4">
        <v>617108728</v>
      </c>
    </row>
    <row r="3621">
      <c r="A3621" s="0" t="s">
        <v>200</v>
      </c>
      <c r="B3621" s="3">
        <v>44650</v>
      </c>
      <c r="C3621" s="3">
        <v>44652</v>
      </c>
      <c r="D3621" s="2">
        <v>3.3639702701</v>
      </c>
      <c r="E3621" s="4">
        <v>634568166</v>
      </c>
      <c r="F3621" s="4">
        <v>656657944</v>
      </c>
    </row>
    <row r="3622">
      <c r="A3622" s="0" t="s">
        <v>200</v>
      </c>
      <c r="B3622" s="3">
        <v>44559</v>
      </c>
      <c r="C3622" s="3">
        <v>44562</v>
      </c>
      <c r="D3622" s="2">
        <v>3.2633533803</v>
      </c>
      <c r="E3622" s="4">
        <v>671873444</v>
      </c>
      <c r="F3622" s="4">
        <v>694538696</v>
      </c>
    </row>
    <row r="3623">
      <c r="A3623" s="0" t="s">
        <v>200</v>
      </c>
      <c r="B3623" s="3">
        <v>44468</v>
      </c>
      <c r="C3623" s="3">
        <v>44470</v>
      </c>
      <c r="D3623" s="2">
        <v>3.1523553507</v>
      </c>
      <c r="E3623" s="4">
        <v>708257557</v>
      </c>
      <c r="F3623" s="4">
        <v>731311081</v>
      </c>
    </row>
    <row r="3624">
      <c r="A3624" s="0" t="s">
        <v>200</v>
      </c>
      <c r="B3624" s="3">
        <v>44376</v>
      </c>
      <c r="C3624" s="3">
        <v>44378</v>
      </c>
      <c r="D3624" s="2">
        <v>3.0880341208</v>
      </c>
      <c r="E3624" s="4">
        <v>745529898</v>
      </c>
      <c r="F3624" s="4">
        <v>769285703</v>
      </c>
    </row>
    <row r="3625">
      <c r="A3625" s="0" t="s">
        <v>200</v>
      </c>
      <c r="B3625" s="3">
        <v>44285</v>
      </c>
      <c r="C3625" s="3">
        <v>44287</v>
      </c>
      <c r="D3625" s="2">
        <v>2.9979692527</v>
      </c>
      <c r="E3625" s="4">
        <v>782967298</v>
      </c>
      <c r="F3625" s="4">
        <v>807165883</v>
      </c>
    </row>
    <row r="3626">
      <c r="A3626" s="0" t="s">
        <v>200</v>
      </c>
      <c r="B3626" s="3">
        <v>44194</v>
      </c>
      <c r="C3626" s="3">
        <v>44197</v>
      </c>
      <c r="D3626" s="2">
        <v>2.9142722963</v>
      </c>
      <c r="E3626" s="4">
        <v>817530463</v>
      </c>
      <c r="F3626" s="4">
        <v>842070696</v>
      </c>
    </row>
    <row r="3627">
      <c r="A3627" s="0" t="s">
        <v>200</v>
      </c>
      <c r="B3627" s="3">
        <v>44103</v>
      </c>
      <c r="C3627" s="3">
        <v>44105</v>
      </c>
      <c r="D3627" s="2">
        <v>2.6459956765</v>
      </c>
      <c r="E3627" s="4">
        <v>844194449</v>
      </c>
      <c r="F3627" s="4">
        <v>867138907</v>
      </c>
    </row>
    <row r="3628">
      <c r="A3628" s="0" t="s">
        <v>200</v>
      </c>
      <c r="B3628" s="3">
        <v>44011</v>
      </c>
      <c r="C3628" s="3">
        <v>44013</v>
      </c>
      <c r="D3628" s="2">
        <v>2.4998848591</v>
      </c>
      <c r="E3628" s="4">
        <v>835313105</v>
      </c>
      <c r="F3628" s="4">
        <v>856730378</v>
      </c>
    </row>
    <row r="3629">
      <c r="A3629" s="0" t="s">
        <v>200</v>
      </c>
      <c r="B3629" s="3">
        <v>43920</v>
      </c>
      <c r="C3629" s="3">
        <v>43922</v>
      </c>
      <c r="D3629" s="2">
        <v>2.2119821224</v>
      </c>
      <c r="E3629" s="4">
        <v>822492515</v>
      </c>
      <c r="F3629" s="4">
        <v>841097440</v>
      </c>
    </row>
    <row r="3630">
      <c r="A3630" s="0" t="s">
        <v>200</v>
      </c>
      <c r="B3630" s="3">
        <v>43826</v>
      </c>
      <c r="C3630" s="3">
        <v>43831</v>
      </c>
      <c r="D3630" s="2">
        <v>0.5224688067</v>
      </c>
      <c r="E3630" s="4">
        <v>681441780</v>
      </c>
      <c r="F3630" s="4">
        <v>685020800</v>
      </c>
    </row>
    <row r="3631">
      <c r="A3631" s="0" t="s">
        <v>200</v>
      </c>
      <c r="B3631" s="3">
        <v>43738</v>
      </c>
      <c r="C3631" s="3">
        <v>43739</v>
      </c>
      <c r="D3631" s="2">
        <v>0.125</v>
      </c>
      <c r="E3631" s="4">
        <v>239634868</v>
      </c>
      <c r="F3631" s="4">
        <v>239934786</v>
      </c>
    </row>
    <row r="3632">
      <c r="A3632" s="0" t="s">
        <v>57</v>
      </c>
      <c r="B3632" s="3">
        <v>45377</v>
      </c>
      <c r="C3632" s="3">
        <v>45383</v>
      </c>
      <c r="D3632" s="2">
        <v>0.9838499439</v>
      </c>
      <c r="E3632" s="4">
        <v>7343964713</v>
      </c>
      <c r="F3632" s="4">
        <v>7416936236</v>
      </c>
    </row>
    <row r="3633">
      <c r="A3633" s="0" t="s">
        <v>57</v>
      </c>
      <c r="B3633" s="3">
        <v>45288</v>
      </c>
      <c r="C3633" s="3">
        <v>45292</v>
      </c>
      <c r="D3633" s="2">
        <v>0.9774435845</v>
      </c>
      <c r="E3633" s="4">
        <v>7447840742</v>
      </c>
      <c r="F3633" s="4">
        <v>7521357771</v>
      </c>
    </row>
    <row r="3634">
      <c r="A3634" s="0" t="s">
        <v>57</v>
      </c>
      <c r="B3634" s="3">
        <v>45197</v>
      </c>
      <c r="C3634" s="3">
        <v>45200</v>
      </c>
      <c r="D3634" s="2">
        <v>0.9646904286</v>
      </c>
      <c r="E3634" s="4">
        <v>7570315900</v>
      </c>
      <c r="F3634" s="4">
        <v>7644057390</v>
      </c>
    </row>
    <row r="3635">
      <c r="A3635" s="0" t="s">
        <v>57</v>
      </c>
      <c r="B3635" s="3">
        <v>45106</v>
      </c>
      <c r="C3635" s="3">
        <v>45108</v>
      </c>
      <c r="D3635" s="2">
        <v>0.9630675216</v>
      </c>
      <c r="E3635" s="4">
        <v>7939531506</v>
      </c>
      <c r="F3635" s="4">
        <v>8016738107</v>
      </c>
    </row>
    <row r="3636">
      <c r="A3636" s="0" t="s">
        <v>57</v>
      </c>
      <c r="B3636" s="3">
        <v>45015</v>
      </c>
      <c r="C3636" s="3">
        <v>45017</v>
      </c>
      <c r="D3636" s="2">
        <v>0.9627181136</v>
      </c>
      <c r="E3636" s="4">
        <v>8439634385</v>
      </c>
      <c r="F3636" s="4">
        <v>8521674085</v>
      </c>
    </row>
    <row r="3637">
      <c r="A3637" s="0" t="s">
        <v>57</v>
      </c>
      <c r="B3637" s="3">
        <v>44924</v>
      </c>
      <c r="C3637" s="3">
        <v>44927</v>
      </c>
      <c r="D3637" s="2">
        <v>0.9690359656</v>
      </c>
      <c r="E3637" s="4">
        <v>9007668303</v>
      </c>
      <c r="F3637" s="4">
        <v>9095809973</v>
      </c>
    </row>
    <row r="3638">
      <c r="A3638" s="0" t="s">
        <v>57</v>
      </c>
      <c r="B3638" s="3">
        <v>44833</v>
      </c>
      <c r="C3638" s="3">
        <v>44835</v>
      </c>
      <c r="D3638" s="2">
        <v>0.9493719764</v>
      </c>
      <c r="E3638" s="4">
        <v>9300852450</v>
      </c>
      <c r="F3638" s="4">
        <v>9389998464</v>
      </c>
    </row>
    <row r="3639">
      <c r="A3639" s="0" t="s">
        <v>57</v>
      </c>
      <c r="B3639" s="3">
        <v>44741</v>
      </c>
      <c r="C3639" s="3">
        <v>44743</v>
      </c>
      <c r="D3639" s="2">
        <v>0.9493186292</v>
      </c>
      <c r="E3639" s="4">
        <v>9598902686</v>
      </c>
      <c r="F3639" s="4">
        <v>9690900207</v>
      </c>
    </row>
    <row r="3640">
      <c r="A3640" s="0" t="s">
        <v>57</v>
      </c>
      <c r="B3640" s="3">
        <v>44650</v>
      </c>
      <c r="C3640" s="3">
        <v>44652</v>
      </c>
      <c r="D3640" s="2">
        <v>0.9423945638</v>
      </c>
      <c r="E3640" s="4">
        <v>10012795050</v>
      </c>
      <c r="F3640" s="4">
        <v>10108052790</v>
      </c>
    </row>
    <row r="3641">
      <c r="A3641" s="0" t="s">
        <v>57</v>
      </c>
      <c r="B3641" s="3">
        <v>44559</v>
      </c>
      <c r="C3641" s="3">
        <v>44562</v>
      </c>
      <c r="D3641" s="2">
        <v>0.9164192286</v>
      </c>
      <c r="E3641" s="4">
        <v>10371519243</v>
      </c>
      <c r="F3641" s="4">
        <v>10467444921</v>
      </c>
    </row>
    <row r="3642">
      <c r="A3642" s="0" t="s">
        <v>57</v>
      </c>
      <c r="B3642" s="3">
        <v>44468</v>
      </c>
      <c r="C3642" s="3">
        <v>44470</v>
      </c>
      <c r="D3642" s="2">
        <v>0.9066437389</v>
      </c>
      <c r="E3642" s="4">
        <v>10563467024</v>
      </c>
      <c r="F3642" s="4">
        <v>10660116301</v>
      </c>
    </row>
    <row r="3643">
      <c r="A3643" s="0" t="s">
        <v>57</v>
      </c>
      <c r="B3643" s="3">
        <v>44376</v>
      </c>
      <c r="C3643" s="3">
        <v>44378</v>
      </c>
      <c r="D3643" s="2">
        <v>0.9057583625</v>
      </c>
      <c r="E3643" s="4">
        <v>10744464428</v>
      </c>
      <c r="F3643" s="4">
        <v>10842672844</v>
      </c>
    </row>
    <row r="3644">
      <c r="A3644" s="0" t="s">
        <v>57</v>
      </c>
      <c r="B3644" s="3">
        <v>44285</v>
      </c>
      <c r="C3644" s="3">
        <v>44287</v>
      </c>
      <c r="D3644" s="2">
        <v>0.8893033457</v>
      </c>
      <c r="E3644" s="4">
        <v>11002493373</v>
      </c>
      <c r="F3644" s="4">
        <v>11101216866</v>
      </c>
    </row>
    <row r="3645">
      <c r="A3645" s="0" t="s">
        <v>57</v>
      </c>
      <c r="B3645" s="3">
        <v>44194</v>
      </c>
      <c r="C3645" s="3">
        <v>44197</v>
      </c>
      <c r="D3645" s="2">
        <v>0.8809355705</v>
      </c>
      <c r="E3645" s="4">
        <v>11143198937</v>
      </c>
      <c r="F3645" s="4">
        <v>11242235791</v>
      </c>
    </row>
    <row r="3646">
      <c r="A3646" s="0" t="s">
        <v>57</v>
      </c>
      <c r="B3646" s="3">
        <v>44103</v>
      </c>
      <c r="C3646" s="3">
        <v>44105</v>
      </c>
      <c r="D3646" s="2">
        <v>0.856883854</v>
      </c>
      <c r="E3646" s="4">
        <v>11292419560</v>
      </c>
      <c r="F3646" s="4">
        <v>11390018792</v>
      </c>
    </row>
    <row r="3647">
      <c r="A3647" s="0" t="s">
        <v>57</v>
      </c>
      <c r="B3647" s="3">
        <v>44011</v>
      </c>
      <c r="C3647" s="3">
        <v>44013</v>
      </c>
      <c r="D3647" s="2">
        <v>0.795284395</v>
      </c>
      <c r="E3647" s="4">
        <v>11049042271</v>
      </c>
      <c r="F3647" s="4">
        <v>11137618009</v>
      </c>
    </row>
    <row r="3648">
      <c r="A3648" s="0" t="s">
        <v>57</v>
      </c>
      <c r="B3648" s="3">
        <v>43920</v>
      </c>
      <c r="C3648" s="3">
        <v>43922</v>
      </c>
      <c r="D3648" s="2">
        <v>0.6238691836</v>
      </c>
      <c r="E3648" s="4">
        <v>11051787892</v>
      </c>
      <c r="F3648" s="4">
        <v>11121169441</v>
      </c>
    </row>
    <row r="3649">
      <c r="A3649" s="0" t="s">
        <v>57</v>
      </c>
      <c r="B3649" s="3">
        <v>43826</v>
      </c>
      <c r="C3649" s="3">
        <v>43831</v>
      </c>
      <c r="D3649" s="2">
        <v>0.1261344616</v>
      </c>
      <c r="E3649" s="4">
        <v>7922681118</v>
      </c>
      <c r="F3649" s="4">
        <v>7932686970</v>
      </c>
    </row>
    <row r="3650">
      <c r="A3650" s="0" t="s">
        <v>57</v>
      </c>
      <c r="B3650" s="3">
        <v>43738</v>
      </c>
      <c r="C3650" s="3">
        <v>43739</v>
      </c>
      <c r="D3650" s="2">
        <v>0</v>
      </c>
      <c r="E3650" s="4">
        <v>4196748828</v>
      </c>
      <c r="F3650" s="4">
        <v>4196748828</v>
      </c>
    </row>
    <row r="3651">
      <c r="A3651" s="0" t="s">
        <v>86</v>
      </c>
      <c r="B3651" s="3">
        <v>45377</v>
      </c>
      <c r="C3651" s="3">
        <v>45383</v>
      </c>
      <c r="D3651" s="2">
        <v>0.0338306204</v>
      </c>
      <c r="E3651" s="4">
        <v>2373072967</v>
      </c>
      <c r="F3651" s="4">
        <v>2373876064</v>
      </c>
    </row>
    <row r="3652">
      <c r="A3652" s="0" t="s">
        <v>86</v>
      </c>
      <c r="B3652" s="3">
        <v>45288</v>
      </c>
      <c r="C3652" s="3">
        <v>45292</v>
      </c>
      <c r="D3652" s="2">
        <v>0.0621139477</v>
      </c>
      <c r="E3652" s="4">
        <v>2419580411</v>
      </c>
      <c r="F3652" s="4">
        <v>2421084242</v>
      </c>
    </row>
    <row r="3653">
      <c r="A3653" s="0" t="s">
        <v>86</v>
      </c>
      <c r="B3653" s="3">
        <v>45197</v>
      </c>
      <c r="C3653" s="3">
        <v>45200</v>
      </c>
      <c r="D3653" s="2">
        <v>0.0653725302</v>
      </c>
      <c r="E3653" s="4">
        <v>2497376232</v>
      </c>
      <c r="F3653" s="4">
        <v>2499009898</v>
      </c>
    </row>
    <row r="3654">
      <c r="A3654" s="0" t="s">
        <v>86</v>
      </c>
      <c r="B3654" s="3">
        <v>45106</v>
      </c>
      <c r="C3654" s="3">
        <v>45108</v>
      </c>
      <c r="D3654" s="2">
        <v>0.0292070177</v>
      </c>
      <c r="E3654" s="4">
        <v>2527534079</v>
      </c>
      <c r="F3654" s="4">
        <v>2528272512</v>
      </c>
    </row>
    <row r="3655">
      <c r="A3655" s="0" t="s">
        <v>86</v>
      </c>
      <c r="B3655" s="3">
        <v>45015</v>
      </c>
      <c r="C3655" s="3">
        <v>45017</v>
      </c>
      <c r="D3655" s="2">
        <v>0.035474266</v>
      </c>
      <c r="E3655" s="4">
        <v>2553982334</v>
      </c>
      <c r="F3655" s="4">
        <v>2554888662</v>
      </c>
    </row>
    <row r="3656">
      <c r="A3656" s="0" t="s">
        <v>86</v>
      </c>
      <c r="B3656" s="3">
        <v>44924</v>
      </c>
      <c r="C3656" s="3">
        <v>44927</v>
      </c>
      <c r="D3656" s="2">
        <v>0.0665460711</v>
      </c>
      <c r="E3656" s="4">
        <v>2610768831</v>
      </c>
      <c r="F3656" s="4">
        <v>2612507352</v>
      </c>
    </row>
    <row r="3657">
      <c r="A3657" s="0" t="s">
        <v>86</v>
      </c>
      <c r="B3657" s="3">
        <v>44833</v>
      </c>
      <c r="C3657" s="3">
        <v>44835</v>
      </c>
      <c r="D3657" s="2">
        <v>0.0754181685</v>
      </c>
      <c r="E3657" s="4">
        <v>2709447565</v>
      </c>
      <c r="F3657" s="4">
        <v>2711492523</v>
      </c>
    </row>
    <row r="3658">
      <c r="A3658" s="0" t="s">
        <v>86</v>
      </c>
      <c r="B3658" s="3">
        <v>44741</v>
      </c>
      <c r="C3658" s="3">
        <v>44743</v>
      </c>
      <c r="D3658" s="2">
        <v>0.0423702107</v>
      </c>
      <c r="E3658" s="4">
        <v>2855931221</v>
      </c>
      <c r="F3658" s="4">
        <v>2857141798</v>
      </c>
    </row>
    <row r="3659">
      <c r="A3659" s="0" t="s">
        <v>86</v>
      </c>
      <c r="B3659" s="3">
        <v>44650</v>
      </c>
      <c r="C3659" s="3">
        <v>44652</v>
      </c>
      <c r="D3659" s="2">
        <v>0.0498733415</v>
      </c>
      <c r="E3659" s="4">
        <v>2980532731</v>
      </c>
      <c r="F3659" s="4">
        <v>2982019964</v>
      </c>
    </row>
    <row r="3660">
      <c r="A3660" s="0" t="s">
        <v>86</v>
      </c>
      <c r="B3660" s="3">
        <v>44559</v>
      </c>
      <c r="C3660" s="3">
        <v>44562</v>
      </c>
      <c r="D3660" s="2">
        <v>0.0671974779</v>
      </c>
      <c r="E3660" s="4">
        <v>3091050977</v>
      </c>
      <c r="F3660" s="4">
        <v>3093129482</v>
      </c>
    </row>
    <row r="3661">
      <c r="A3661" s="0" t="s">
        <v>86</v>
      </c>
      <c r="B3661" s="3">
        <v>44468</v>
      </c>
      <c r="C3661" s="3">
        <v>44470</v>
      </c>
      <c r="D3661" s="2">
        <v>0.0683313071</v>
      </c>
      <c r="E3661" s="4">
        <v>3172685697</v>
      </c>
      <c r="F3661" s="4">
        <v>3174855117</v>
      </c>
    </row>
    <row r="3662">
      <c r="A3662" s="0" t="s">
        <v>86</v>
      </c>
      <c r="B3662" s="3">
        <v>44376</v>
      </c>
      <c r="C3662" s="3">
        <v>44378</v>
      </c>
      <c r="D3662" s="2">
        <v>0.0398961382</v>
      </c>
      <c r="E3662" s="4">
        <v>3207609303</v>
      </c>
      <c r="F3662" s="4">
        <v>3208889526</v>
      </c>
    </row>
    <row r="3663">
      <c r="A3663" s="0" t="s">
        <v>86</v>
      </c>
      <c r="B3663" s="3">
        <v>44285</v>
      </c>
      <c r="C3663" s="3">
        <v>44287</v>
      </c>
      <c r="D3663" s="2">
        <v>0.0983396274</v>
      </c>
      <c r="E3663" s="4">
        <v>3241447317</v>
      </c>
      <c r="F3663" s="4">
        <v>3244638082</v>
      </c>
    </row>
    <row r="3664">
      <c r="A3664" s="0" t="s">
        <v>86</v>
      </c>
      <c r="B3664" s="3">
        <v>44194</v>
      </c>
      <c r="C3664" s="3">
        <v>44197</v>
      </c>
      <c r="D3664" s="2">
        <v>0.0603084719</v>
      </c>
      <c r="E3664" s="4">
        <v>3281995910</v>
      </c>
      <c r="F3664" s="4">
        <v>3283976426</v>
      </c>
    </row>
    <row r="3665">
      <c r="A3665" s="0" t="s">
        <v>86</v>
      </c>
      <c r="B3665" s="3">
        <v>44103</v>
      </c>
      <c r="C3665" s="3">
        <v>44105</v>
      </c>
      <c r="D3665" s="2">
        <v>0.063035901</v>
      </c>
      <c r="E3665" s="4">
        <v>3300561511</v>
      </c>
      <c r="F3665" s="4">
        <v>3302643362</v>
      </c>
    </row>
    <row r="3666">
      <c r="A3666" s="0" t="s">
        <v>86</v>
      </c>
      <c r="B3666" s="3">
        <v>44011</v>
      </c>
      <c r="C3666" s="3">
        <v>44013</v>
      </c>
      <c r="D3666" s="2">
        <v>0.0317517442</v>
      </c>
      <c r="E3666" s="4">
        <v>3244400679</v>
      </c>
      <c r="F3666" s="4">
        <v>3245431160</v>
      </c>
    </row>
    <row r="3667">
      <c r="A3667" s="0" t="s">
        <v>86</v>
      </c>
      <c r="B3667" s="3">
        <v>43920</v>
      </c>
      <c r="C3667" s="3">
        <v>43922</v>
      </c>
      <c r="D3667" s="2">
        <v>0.0339205174</v>
      </c>
      <c r="E3667" s="4">
        <v>3328077009</v>
      </c>
      <c r="F3667" s="4">
        <v>3329206293</v>
      </c>
    </row>
    <row r="3668">
      <c r="A3668" s="0" t="s">
        <v>86</v>
      </c>
      <c r="B3668" s="3">
        <v>43826</v>
      </c>
      <c r="C3668" s="3">
        <v>43831</v>
      </c>
      <c r="D3668" s="2">
        <v>0.0160939718</v>
      </c>
      <c r="E3668" s="4">
        <v>1996960547</v>
      </c>
      <c r="F3668" s="4">
        <v>1997281989</v>
      </c>
    </row>
    <row r="3669">
      <c r="A3669" s="0" t="s">
        <v>86</v>
      </c>
      <c r="B3669" s="3">
        <v>43738</v>
      </c>
      <c r="C3669" s="3">
        <v>43739</v>
      </c>
      <c r="D3669" s="2">
        <v>0</v>
      </c>
      <c r="E3669" s="4">
        <v>899389000</v>
      </c>
      <c r="F3669" s="4">
        <v>899389000</v>
      </c>
    </row>
    <row r="3670">
      <c r="A3670" s="0" t="s">
        <v>121</v>
      </c>
      <c r="B3670" s="3">
        <v>45377</v>
      </c>
      <c r="C3670" s="3">
        <v>45383</v>
      </c>
      <c r="D3670" s="2">
        <v>1.7372783105</v>
      </c>
      <c r="E3670" s="4">
        <v>1284896856</v>
      </c>
      <c r="F3670" s="4">
        <v>1307613746</v>
      </c>
    </row>
    <row r="3671">
      <c r="A3671" s="0" t="s">
        <v>121</v>
      </c>
      <c r="B3671" s="3">
        <v>45288</v>
      </c>
      <c r="C3671" s="3">
        <v>45292</v>
      </c>
      <c r="D3671" s="2">
        <v>1.7125185837</v>
      </c>
      <c r="E3671" s="4">
        <v>1310891227</v>
      </c>
      <c r="F3671" s="4">
        <v>1333731629</v>
      </c>
    </row>
    <row r="3672">
      <c r="A3672" s="0" t="s">
        <v>121</v>
      </c>
      <c r="B3672" s="3">
        <v>45197</v>
      </c>
      <c r="C3672" s="3">
        <v>45200</v>
      </c>
      <c r="D3672" s="2">
        <v>1.6812593323</v>
      </c>
      <c r="E3672" s="4">
        <v>1343275547</v>
      </c>
      <c r="F3672" s="4">
        <v>1366245680</v>
      </c>
    </row>
    <row r="3673">
      <c r="A3673" s="0" t="s">
        <v>121</v>
      </c>
      <c r="B3673" s="3">
        <v>45106</v>
      </c>
      <c r="C3673" s="3">
        <v>45108</v>
      </c>
      <c r="D3673" s="2">
        <v>1.670260472</v>
      </c>
      <c r="E3673" s="4">
        <v>1559654722</v>
      </c>
      <c r="F3673" s="4">
        <v>1586147517</v>
      </c>
    </row>
    <row r="3674">
      <c r="A3674" s="0" t="s">
        <v>121</v>
      </c>
      <c r="B3674" s="3">
        <v>45015</v>
      </c>
      <c r="C3674" s="3">
        <v>45017</v>
      </c>
      <c r="D3674" s="2">
        <v>1.6494325397</v>
      </c>
      <c r="E3674" s="4">
        <v>1621519682</v>
      </c>
      <c r="F3674" s="4">
        <v>1648714109</v>
      </c>
    </row>
    <row r="3675">
      <c r="A3675" s="0" t="s">
        <v>121</v>
      </c>
      <c r="B3675" s="3">
        <v>44924</v>
      </c>
      <c r="C3675" s="3">
        <v>44927</v>
      </c>
      <c r="D3675" s="2">
        <v>1.6587497206</v>
      </c>
      <c r="E3675" s="4">
        <v>1775878997</v>
      </c>
      <c r="F3675" s="4">
        <v>1805833251</v>
      </c>
    </row>
    <row r="3676">
      <c r="A3676" s="0" t="s">
        <v>121</v>
      </c>
      <c r="B3676" s="3">
        <v>44833</v>
      </c>
      <c r="C3676" s="3">
        <v>44835</v>
      </c>
      <c r="D3676" s="2">
        <v>1.6283387618</v>
      </c>
      <c r="E3676" s="4">
        <v>1824849229</v>
      </c>
      <c r="F3676" s="4">
        <v>1855055822</v>
      </c>
    </row>
    <row r="3677">
      <c r="A3677" s="0" t="s">
        <v>121</v>
      </c>
      <c r="B3677" s="3">
        <v>44741</v>
      </c>
      <c r="C3677" s="3">
        <v>44743</v>
      </c>
      <c r="D3677" s="2">
        <v>1.6046792068</v>
      </c>
      <c r="E3677" s="4">
        <v>1865270732</v>
      </c>
      <c r="F3677" s="4">
        <v>1895690483</v>
      </c>
    </row>
    <row r="3678">
      <c r="A3678" s="0" t="s">
        <v>121</v>
      </c>
      <c r="B3678" s="3">
        <v>44650</v>
      </c>
      <c r="C3678" s="3">
        <v>44652</v>
      </c>
      <c r="D3678" s="2">
        <v>1.5764978203</v>
      </c>
      <c r="E3678" s="4">
        <v>1927332933</v>
      </c>
      <c r="F3678" s="4">
        <v>1958203976</v>
      </c>
    </row>
    <row r="3679">
      <c r="A3679" s="0" t="s">
        <v>121</v>
      </c>
      <c r="B3679" s="3">
        <v>44559</v>
      </c>
      <c r="C3679" s="3">
        <v>44562</v>
      </c>
      <c r="D3679" s="2">
        <v>1.554107146</v>
      </c>
      <c r="E3679" s="4">
        <v>1977913321</v>
      </c>
      <c r="F3679" s="4">
        <v>2009137470</v>
      </c>
    </row>
    <row r="3680">
      <c r="A3680" s="0" t="s">
        <v>121</v>
      </c>
      <c r="B3680" s="3">
        <v>44468</v>
      </c>
      <c r="C3680" s="3">
        <v>44470</v>
      </c>
      <c r="D3680" s="2">
        <v>1.5253328359</v>
      </c>
      <c r="E3680" s="4">
        <v>2039307253</v>
      </c>
      <c r="F3680" s="4">
        <v>2070895299</v>
      </c>
    </row>
    <row r="3681">
      <c r="A3681" s="0" t="s">
        <v>121</v>
      </c>
      <c r="B3681" s="3">
        <v>44376</v>
      </c>
      <c r="C3681" s="3">
        <v>44378</v>
      </c>
      <c r="D3681" s="2">
        <v>1.5035623646</v>
      </c>
      <c r="E3681" s="4">
        <v>2072810039</v>
      </c>
      <c r="F3681" s="4">
        <v>2104451784</v>
      </c>
    </row>
    <row r="3682">
      <c r="A3682" s="0" t="s">
        <v>121</v>
      </c>
      <c r="B3682" s="3">
        <v>44285</v>
      </c>
      <c r="C3682" s="3">
        <v>44287</v>
      </c>
      <c r="D3682" s="2">
        <v>1.4818282977</v>
      </c>
      <c r="E3682" s="4">
        <v>2116158306</v>
      </c>
      <c r="F3682" s="4">
        <v>2147987797</v>
      </c>
    </row>
    <row r="3683">
      <c r="A3683" s="0" t="s">
        <v>121</v>
      </c>
      <c r="B3683" s="3">
        <v>44194</v>
      </c>
      <c r="C3683" s="3">
        <v>44197</v>
      </c>
      <c r="D3683" s="2">
        <v>1.4770924115</v>
      </c>
      <c r="E3683" s="4">
        <v>2154596869</v>
      </c>
      <c r="F3683" s="4">
        <v>2186899394</v>
      </c>
    </row>
    <row r="3684">
      <c r="A3684" s="0" t="s">
        <v>121</v>
      </c>
      <c r="B3684" s="3">
        <v>44103</v>
      </c>
      <c r="C3684" s="3">
        <v>44105</v>
      </c>
      <c r="D3684" s="2">
        <v>1.4082128359</v>
      </c>
      <c r="E3684" s="4">
        <v>2190126576</v>
      </c>
      <c r="F3684" s="4">
        <v>2221408739</v>
      </c>
    </row>
    <row r="3685">
      <c r="A3685" s="0" t="s">
        <v>121</v>
      </c>
      <c r="B3685" s="3">
        <v>44011</v>
      </c>
      <c r="C3685" s="3">
        <v>44013</v>
      </c>
      <c r="D3685" s="2">
        <v>1.1680361158</v>
      </c>
      <c r="E3685" s="4">
        <v>2225077780</v>
      </c>
      <c r="F3685" s="4">
        <v>2251374649</v>
      </c>
    </row>
    <row r="3686">
      <c r="A3686" s="0" t="s">
        <v>121</v>
      </c>
      <c r="B3686" s="3">
        <v>43920</v>
      </c>
      <c r="C3686" s="3">
        <v>43922</v>
      </c>
      <c r="D3686" s="2">
        <v>0.8053169429</v>
      </c>
      <c r="E3686" s="4">
        <v>2205240362</v>
      </c>
      <c r="F3686" s="4">
        <v>2223143715</v>
      </c>
    </row>
    <row r="3687">
      <c r="A3687" s="0" t="s">
        <v>121</v>
      </c>
      <c r="B3687" s="3">
        <v>43826</v>
      </c>
      <c r="C3687" s="3">
        <v>43831</v>
      </c>
      <c r="D3687" s="2">
        <v>0.1720192907</v>
      </c>
      <c r="E3687" s="4">
        <v>1334487750</v>
      </c>
      <c r="F3687" s="4">
        <v>1336787282</v>
      </c>
    </row>
    <row r="3688">
      <c r="A3688" s="0" t="s">
        <v>121</v>
      </c>
      <c r="B3688" s="3">
        <v>43738</v>
      </c>
      <c r="C3688" s="3">
        <v>43739</v>
      </c>
      <c r="D3688" s="2">
        <v>0</v>
      </c>
      <c r="E3688" s="4">
        <v>588789236</v>
      </c>
      <c r="F3688" s="4">
        <v>588789236</v>
      </c>
    </row>
    <row r="3689">
      <c r="A3689" s="0" t="s">
        <v>109</v>
      </c>
      <c r="B3689" s="3">
        <v>45377</v>
      </c>
      <c r="C3689" s="3">
        <v>45383</v>
      </c>
      <c r="D3689" s="2">
        <v>1.3818643902</v>
      </c>
      <c r="E3689" s="4">
        <v>1513289791</v>
      </c>
      <c r="F3689" s="4">
        <v>1534494423</v>
      </c>
    </row>
    <row r="3690">
      <c r="A3690" s="0" t="s">
        <v>109</v>
      </c>
      <c r="B3690" s="3">
        <v>45288</v>
      </c>
      <c r="C3690" s="3">
        <v>45292</v>
      </c>
      <c r="D3690" s="2">
        <v>1.3874118755</v>
      </c>
      <c r="E3690" s="4">
        <v>1563501285</v>
      </c>
      <c r="F3690" s="4">
        <v>1585498682</v>
      </c>
    </row>
    <row r="3691">
      <c r="A3691" s="0" t="s">
        <v>109</v>
      </c>
      <c r="B3691" s="3">
        <v>45197</v>
      </c>
      <c r="C3691" s="3">
        <v>45200</v>
      </c>
      <c r="D3691" s="2">
        <v>1.3534457365</v>
      </c>
      <c r="E3691" s="4">
        <v>1640668974</v>
      </c>
      <c r="F3691" s="4">
        <v>1663179202</v>
      </c>
    </row>
    <row r="3692">
      <c r="A3692" s="0" t="s">
        <v>109</v>
      </c>
      <c r="B3692" s="3">
        <v>45106</v>
      </c>
      <c r="C3692" s="3">
        <v>45108</v>
      </c>
      <c r="D3692" s="2">
        <v>1.0949277183</v>
      </c>
      <c r="E3692" s="4">
        <v>1709782601</v>
      </c>
      <c r="F3692" s="4">
        <v>1728710734</v>
      </c>
    </row>
    <row r="3693">
      <c r="A3693" s="0" t="s">
        <v>109</v>
      </c>
      <c r="B3693" s="3">
        <v>45015</v>
      </c>
      <c r="C3693" s="3">
        <v>45017</v>
      </c>
      <c r="D3693" s="2">
        <v>1.0374976319</v>
      </c>
      <c r="E3693" s="4">
        <v>1458451547</v>
      </c>
      <c r="F3693" s="4">
        <v>1473741581</v>
      </c>
    </row>
    <row r="3694">
      <c r="A3694" s="0" t="s">
        <v>109</v>
      </c>
      <c r="B3694" s="3">
        <v>44924</v>
      </c>
      <c r="C3694" s="3">
        <v>44927</v>
      </c>
      <c r="D3694" s="2">
        <v>1.3802591445</v>
      </c>
      <c r="E3694" s="4">
        <v>1315755466</v>
      </c>
      <c r="F3694" s="4">
        <v>1334170476</v>
      </c>
    </row>
    <row r="3695">
      <c r="A3695" s="0" t="s">
        <v>109</v>
      </c>
      <c r="B3695" s="3">
        <v>44833</v>
      </c>
      <c r="C3695" s="3">
        <v>44835</v>
      </c>
      <c r="D3695" s="2">
        <v>1.323453686</v>
      </c>
      <c r="E3695" s="4">
        <v>1502206788</v>
      </c>
      <c r="F3695" s="4">
        <v>1522354444</v>
      </c>
    </row>
    <row r="3696">
      <c r="A3696" s="0" t="s">
        <v>109</v>
      </c>
      <c r="B3696" s="3">
        <v>44741</v>
      </c>
      <c r="C3696" s="3">
        <v>44743</v>
      </c>
      <c r="D3696" s="2">
        <v>1.35515974</v>
      </c>
      <c r="E3696" s="4">
        <v>1639337056</v>
      </c>
      <c r="F3696" s="4">
        <v>1661857885</v>
      </c>
    </row>
    <row r="3697">
      <c r="A3697" s="0" t="s">
        <v>109</v>
      </c>
      <c r="B3697" s="3">
        <v>44650</v>
      </c>
      <c r="C3697" s="3">
        <v>44652</v>
      </c>
      <c r="D3697" s="2">
        <v>1.3416557668</v>
      </c>
      <c r="E3697" s="4">
        <v>1810351694</v>
      </c>
      <c r="F3697" s="4">
        <v>1834970684</v>
      </c>
    </row>
    <row r="3698">
      <c r="A3698" s="0" t="s">
        <v>109</v>
      </c>
      <c r="B3698" s="3">
        <v>44559</v>
      </c>
      <c r="C3698" s="3">
        <v>44562</v>
      </c>
      <c r="D3698" s="2">
        <v>1.255159494</v>
      </c>
      <c r="E3698" s="4">
        <v>1966588359</v>
      </c>
      <c r="F3698" s="4">
        <v>1991585939</v>
      </c>
    </row>
    <row r="3699">
      <c r="A3699" s="0" t="s">
        <v>109</v>
      </c>
      <c r="B3699" s="3">
        <v>44468</v>
      </c>
      <c r="C3699" s="3">
        <v>44470</v>
      </c>
      <c r="D3699" s="2">
        <v>1.2467304024</v>
      </c>
      <c r="E3699" s="4">
        <v>2007342353</v>
      </c>
      <c r="F3699" s="4">
        <v>2032684448</v>
      </c>
    </row>
    <row r="3700">
      <c r="A3700" s="0" t="s">
        <v>109</v>
      </c>
      <c r="B3700" s="3">
        <v>44376</v>
      </c>
      <c r="C3700" s="3">
        <v>44378</v>
      </c>
      <c r="D3700" s="2">
        <v>1.2983290203</v>
      </c>
      <c r="E3700" s="4">
        <v>2045552908</v>
      </c>
      <c r="F3700" s="4">
        <v>2072460261</v>
      </c>
    </row>
    <row r="3701">
      <c r="A3701" s="0" t="s">
        <v>109</v>
      </c>
      <c r="B3701" s="3">
        <v>44285</v>
      </c>
      <c r="C3701" s="3">
        <v>44287</v>
      </c>
      <c r="D3701" s="2">
        <v>0.6729982397</v>
      </c>
      <c r="E3701" s="4">
        <v>2141163684</v>
      </c>
      <c r="F3701" s="4">
        <v>2155671314</v>
      </c>
    </row>
    <row r="3702">
      <c r="A3702" s="0" t="s">
        <v>109</v>
      </c>
      <c r="B3702" s="3">
        <v>44194</v>
      </c>
      <c r="C3702" s="3">
        <v>44197</v>
      </c>
      <c r="D3702" s="2">
        <v>0.1968629462</v>
      </c>
      <c r="E3702" s="4">
        <v>1165859721</v>
      </c>
      <c r="F3702" s="4">
        <v>1168159394</v>
      </c>
    </row>
    <row r="3703">
      <c r="A3703" s="0" t="s">
        <v>109</v>
      </c>
      <c r="B3703" s="3">
        <v>44104</v>
      </c>
      <c r="C3703" s="3">
        <v>44105</v>
      </c>
      <c r="D3703" s="2">
        <v>0</v>
      </c>
      <c r="E3703" s="4">
        <v>95868695</v>
      </c>
      <c r="F3703" s="4">
        <v>95868695</v>
      </c>
    </row>
    <row r="3704">
      <c r="A3704" s="0" t="s">
        <v>82</v>
      </c>
      <c r="B3704" s="3">
        <v>45377</v>
      </c>
      <c r="C3704" s="3">
        <v>45383</v>
      </c>
      <c r="D3704" s="2">
        <v>0.8726491626</v>
      </c>
      <c r="E3704" s="4">
        <v>2410720871</v>
      </c>
      <c r="F3704" s="4">
        <v>2431943203</v>
      </c>
    </row>
    <row r="3705">
      <c r="A3705" s="0" t="s">
        <v>82</v>
      </c>
      <c r="B3705" s="3">
        <v>45288</v>
      </c>
      <c r="C3705" s="3">
        <v>45292</v>
      </c>
      <c r="D3705" s="2">
        <v>0.8673144998</v>
      </c>
      <c r="E3705" s="4">
        <v>2458321028</v>
      </c>
      <c r="F3705" s="4">
        <v>2479828944</v>
      </c>
    </row>
    <row r="3706">
      <c r="A3706" s="0" t="s">
        <v>82</v>
      </c>
      <c r="B3706" s="3">
        <v>45197</v>
      </c>
      <c r="C3706" s="3">
        <v>45200</v>
      </c>
      <c r="D3706" s="2">
        <v>0.8540191363</v>
      </c>
      <c r="E3706" s="4">
        <v>2513050037</v>
      </c>
      <c r="F3706" s="4">
        <v>2534696833</v>
      </c>
    </row>
    <row r="3707">
      <c r="A3707" s="0" t="s">
        <v>82</v>
      </c>
      <c r="B3707" s="3">
        <v>45106</v>
      </c>
      <c r="C3707" s="3">
        <v>45108</v>
      </c>
      <c r="D3707" s="2">
        <v>0.8525104169</v>
      </c>
      <c r="E3707" s="4">
        <v>2611876986</v>
      </c>
      <c r="F3707" s="4">
        <v>2634334966</v>
      </c>
    </row>
    <row r="3708">
      <c r="A3708" s="0" t="s">
        <v>82</v>
      </c>
      <c r="B3708" s="3">
        <v>45015</v>
      </c>
      <c r="C3708" s="3">
        <v>45017</v>
      </c>
      <c r="D3708" s="2">
        <v>0.8399618183</v>
      </c>
      <c r="E3708" s="4">
        <v>2681551214</v>
      </c>
      <c r="F3708" s="4">
        <v>2704266016</v>
      </c>
    </row>
    <row r="3709">
      <c r="A3709" s="0" t="s">
        <v>82</v>
      </c>
      <c r="B3709" s="3">
        <v>44924</v>
      </c>
      <c r="C3709" s="3">
        <v>44927</v>
      </c>
      <c r="D3709" s="2">
        <v>0.8719766671</v>
      </c>
      <c r="E3709" s="4">
        <v>2960479884</v>
      </c>
      <c r="F3709" s="4">
        <v>2986521656</v>
      </c>
    </row>
    <row r="3710">
      <c r="A3710" s="0" t="s">
        <v>82</v>
      </c>
      <c r="B3710" s="3">
        <v>44833</v>
      </c>
      <c r="C3710" s="3">
        <v>44835</v>
      </c>
      <c r="D3710" s="2">
        <v>0.8316324221</v>
      </c>
      <c r="E3710" s="4">
        <v>3171010902</v>
      </c>
      <c r="F3710" s="4">
        <v>3197603207</v>
      </c>
    </row>
    <row r="3711">
      <c r="A3711" s="0" t="s">
        <v>82</v>
      </c>
      <c r="B3711" s="3">
        <v>44741</v>
      </c>
      <c r="C3711" s="3">
        <v>44743</v>
      </c>
      <c r="D3711" s="2">
        <v>0.8011831134</v>
      </c>
      <c r="E3711" s="4">
        <v>3247531770</v>
      </c>
      <c r="F3711" s="4">
        <v>3273760587</v>
      </c>
    </row>
    <row r="3712">
      <c r="A3712" s="0" t="s">
        <v>82</v>
      </c>
      <c r="B3712" s="3">
        <v>44650</v>
      </c>
      <c r="C3712" s="3">
        <v>44652</v>
      </c>
      <c r="D3712" s="2">
        <v>0.8313330208</v>
      </c>
      <c r="E3712" s="4">
        <v>3285521282</v>
      </c>
      <c r="F3712" s="4">
        <v>3313063876</v>
      </c>
    </row>
    <row r="3713">
      <c r="A3713" s="0" t="s">
        <v>82</v>
      </c>
      <c r="B3713" s="3">
        <v>44559</v>
      </c>
      <c r="C3713" s="3">
        <v>44562</v>
      </c>
      <c r="D3713" s="2">
        <v>0.758527679</v>
      </c>
      <c r="E3713" s="4">
        <v>3395258023</v>
      </c>
      <c r="F3713" s="4">
        <v>3421208839</v>
      </c>
    </row>
    <row r="3714">
      <c r="A3714" s="0" t="s">
        <v>82</v>
      </c>
      <c r="B3714" s="3">
        <v>44468</v>
      </c>
      <c r="C3714" s="3">
        <v>44470</v>
      </c>
      <c r="D3714" s="2">
        <v>0.814050898</v>
      </c>
      <c r="E3714" s="4">
        <v>3104601463</v>
      </c>
      <c r="F3714" s="4">
        <v>3130081923</v>
      </c>
    </row>
    <row r="3715">
      <c r="A3715" s="0" t="s">
        <v>82</v>
      </c>
      <c r="B3715" s="3">
        <v>44376</v>
      </c>
      <c r="C3715" s="3">
        <v>44378</v>
      </c>
      <c r="D3715" s="2">
        <v>0.8173571818</v>
      </c>
      <c r="E3715" s="4">
        <v>3130342583</v>
      </c>
      <c r="F3715" s="4">
        <v>3156139516</v>
      </c>
    </row>
    <row r="3716">
      <c r="A3716" s="0" t="s">
        <v>82</v>
      </c>
      <c r="B3716" s="3">
        <v>44285</v>
      </c>
      <c r="C3716" s="3">
        <v>44287</v>
      </c>
      <c r="D3716" s="2">
        <v>0.4667909055</v>
      </c>
      <c r="E3716" s="4">
        <v>3134812159</v>
      </c>
      <c r="F3716" s="4">
        <v>3149513803</v>
      </c>
    </row>
    <row r="3717">
      <c r="A3717" s="0" t="s">
        <v>82</v>
      </c>
      <c r="B3717" s="3">
        <v>44194</v>
      </c>
      <c r="C3717" s="3">
        <v>44197</v>
      </c>
      <c r="D3717" s="2">
        <v>0.0485601179</v>
      </c>
      <c r="E3717" s="4">
        <v>1596751250</v>
      </c>
      <c r="F3717" s="4">
        <v>1597527011</v>
      </c>
    </row>
    <row r="3718">
      <c r="A3718" s="0" t="s">
        <v>82</v>
      </c>
      <c r="B3718" s="3">
        <v>44104</v>
      </c>
      <c r="C3718" s="3">
        <v>44105</v>
      </c>
      <c r="D3718" s="2">
        <v>0</v>
      </c>
      <c r="E3718" s="4">
        <v>81266574</v>
      </c>
      <c r="F3718" s="4">
        <v>81266574</v>
      </c>
    </row>
    <row r="3719">
      <c r="A3719" s="0" t="s">
        <v>65</v>
      </c>
      <c r="B3719" s="3">
        <v>45377</v>
      </c>
      <c r="C3719" s="3">
        <v>45383</v>
      </c>
      <c r="D3719" s="2">
        <v>0.7883436021</v>
      </c>
      <c r="E3719" s="4">
        <v>4096635632</v>
      </c>
      <c r="F3719" s="4">
        <v>4129187820</v>
      </c>
    </row>
    <row r="3720">
      <c r="A3720" s="0" t="s">
        <v>65</v>
      </c>
      <c r="B3720" s="3">
        <v>45288</v>
      </c>
      <c r="C3720" s="3">
        <v>45292</v>
      </c>
      <c r="D3720" s="2">
        <v>0.8119213797</v>
      </c>
      <c r="E3720" s="4">
        <v>4221724393</v>
      </c>
      <c r="F3720" s="4">
        <v>4256282057</v>
      </c>
    </row>
    <row r="3721">
      <c r="A3721" s="0" t="s">
        <v>65</v>
      </c>
      <c r="B3721" s="3">
        <v>45197</v>
      </c>
      <c r="C3721" s="3">
        <v>45200</v>
      </c>
      <c r="D3721" s="2">
        <v>0.7485867913</v>
      </c>
      <c r="E3721" s="4">
        <v>4403016220</v>
      </c>
      <c r="F3721" s="4">
        <v>4436225216</v>
      </c>
    </row>
    <row r="3722">
      <c r="A3722" s="0" t="s">
        <v>65</v>
      </c>
      <c r="B3722" s="3">
        <v>45106</v>
      </c>
      <c r="C3722" s="3">
        <v>45108</v>
      </c>
      <c r="D3722" s="2">
        <v>0.7254335514</v>
      </c>
      <c r="E3722" s="4">
        <v>4190724280</v>
      </c>
      <c r="F3722" s="4">
        <v>4221347350</v>
      </c>
    </row>
    <row r="3723">
      <c r="A3723" s="0" t="s">
        <v>65</v>
      </c>
      <c r="B3723" s="3">
        <v>45015</v>
      </c>
      <c r="C3723" s="3">
        <v>45017</v>
      </c>
      <c r="D3723" s="2">
        <v>0.7481717408</v>
      </c>
      <c r="E3723" s="4">
        <v>4203681169</v>
      </c>
      <c r="F3723" s="4">
        <v>4235369003</v>
      </c>
    </row>
    <row r="3724">
      <c r="A3724" s="0" t="s">
        <v>65</v>
      </c>
      <c r="B3724" s="3">
        <v>44924</v>
      </c>
      <c r="C3724" s="3">
        <v>44927</v>
      </c>
      <c r="D3724" s="2">
        <v>0.7593708009</v>
      </c>
      <c r="E3724" s="4">
        <v>4729094129</v>
      </c>
      <c r="F3724" s="4">
        <v>4765280276</v>
      </c>
    </row>
    <row r="3725">
      <c r="A3725" s="0" t="s">
        <v>65</v>
      </c>
      <c r="B3725" s="3">
        <v>44833</v>
      </c>
      <c r="C3725" s="3">
        <v>44835</v>
      </c>
      <c r="D3725" s="2">
        <v>0.7367729734</v>
      </c>
      <c r="E3725" s="4">
        <v>5398953995</v>
      </c>
      <c r="F3725" s="4">
        <v>5439027278</v>
      </c>
    </row>
    <row r="3726">
      <c r="A3726" s="0" t="s">
        <v>65</v>
      </c>
      <c r="B3726" s="3">
        <v>44741</v>
      </c>
      <c r="C3726" s="3">
        <v>44743</v>
      </c>
      <c r="D3726" s="2">
        <v>0.6858630582</v>
      </c>
      <c r="E3726" s="4">
        <v>5540470855</v>
      </c>
      <c r="F3726" s="4">
        <v>5578733326</v>
      </c>
    </row>
    <row r="3727">
      <c r="A3727" s="0" t="s">
        <v>65</v>
      </c>
      <c r="B3727" s="3">
        <v>44650</v>
      </c>
      <c r="C3727" s="3">
        <v>44652</v>
      </c>
      <c r="D3727" s="2">
        <v>0.7999395433</v>
      </c>
      <c r="E3727" s="4">
        <v>5962143806</v>
      </c>
      <c r="F3727" s="4">
        <v>6010221948</v>
      </c>
    </row>
    <row r="3728">
      <c r="A3728" s="0" t="s">
        <v>65</v>
      </c>
      <c r="B3728" s="3">
        <v>44559</v>
      </c>
      <c r="C3728" s="3">
        <v>44562</v>
      </c>
      <c r="D3728" s="2">
        <v>0.7533539912</v>
      </c>
      <c r="E3728" s="4">
        <v>6532062535</v>
      </c>
      <c r="F3728" s="4">
        <v>6581645625</v>
      </c>
    </row>
    <row r="3729">
      <c r="A3729" s="0" t="s">
        <v>65</v>
      </c>
      <c r="B3729" s="3">
        <v>44468</v>
      </c>
      <c r="C3729" s="3">
        <v>44470</v>
      </c>
      <c r="D3729" s="2">
        <v>0.6916917632</v>
      </c>
      <c r="E3729" s="4">
        <v>6675548941</v>
      </c>
      <c r="F3729" s="4">
        <v>6722044771</v>
      </c>
    </row>
    <row r="3730">
      <c r="A3730" s="0" t="s">
        <v>65</v>
      </c>
      <c r="B3730" s="3">
        <v>44376</v>
      </c>
      <c r="C3730" s="3">
        <v>44378</v>
      </c>
      <c r="D3730" s="2">
        <v>0.6222761829</v>
      </c>
      <c r="E3730" s="4">
        <v>6324510728</v>
      </c>
      <c r="F3730" s="4">
        <v>6364113088</v>
      </c>
    </row>
    <row r="3731">
      <c r="A3731" s="0" t="s">
        <v>65</v>
      </c>
      <c r="B3731" s="3">
        <v>44285</v>
      </c>
      <c r="C3731" s="3">
        <v>44287</v>
      </c>
      <c r="D3731" s="2">
        <v>0.7033067116</v>
      </c>
      <c r="E3731" s="4">
        <v>5448448632</v>
      </c>
      <c r="F3731" s="4">
        <v>5487039348</v>
      </c>
    </row>
    <row r="3732">
      <c r="A3732" s="0" t="s">
        <v>65</v>
      </c>
      <c r="B3732" s="3">
        <v>44194</v>
      </c>
      <c r="C3732" s="3">
        <v>44197</v>
      </c>
      <c r="D3732" s="2">
        <v>0.2188064971</v>
      </c>
      <c r="E3732" s="4">
        <v>3640444772</v>
      </c>
      <c r="F3732" s="4">
        <v>3648427769</v>
      </c>
    </row>
    <row r="3733">
      <c r="A3733" s="0" t="s">
        <v>65</v>
      </c>
      <c r="B3733" s="3">
        <v>44104</v>
      </c>
      <c r="C3733" s="3">
        <v>44105</v>
      </c>
      <c r="D3733" s="2">
        <v>0</v>
      </c>
      <c r="E3733" s="4">
        <v>925386057</v>
      </c>
      <c r="F3733" s="4">
        <v>925386057</v>
      </c>
    </row>
    <row r="3734">
      <c r="A3734" s="0" t="s">
        <v>65</v>
      </c>
      <c r="B3734" s="3">
        <v>44011</v>
      </c>
      <c r="C3734" s="3">
        <v>44013</v>
      </c>
      <c r="D3734" s="2">
        <v>0</v>
      </c>
      <c r="E3734" s="4">
        <v>7437000</v>
      </c>
      <c r="F3734" s="4">
        <v>7437000</v>
      </c>
    </row>
    <row r="3735">
      <c r="A3735" s="0" t="s">
        <v>67</v>
      </c>
      <c r="B3735" s="3">
        <v>45377</v>
      </c>
      <c r="C3735" s="3">
        <v>45383</v>
      </c>
      <c r="D3735" s="2">
        <v>0.1268627632</v>
      </c>
      <c r="E3735" s="4">
        <v>3973577124</v>
      </c>
      <c r="F3735" s="4">
        <v>3978624517</v>
      </c>
    </row>
    <row r="3736">
      <c r="A3736" s="0" t="s">
        <v>67</v>
      </c>
      <c r="B3736" s="3">
        <v>45288</v>
      </c>
      <c r="C3736" s="3">
        <v>45292</v>
      </c>
      <c r="D3736" s="2">
        <v>0.1740943116</v>
      </c>
      <c r="E3736" s="4">
        <v>4123030051</v>
      </c>
      <c r="F3736" s="4">
        <v>4130220530</v>
      </c>
    </row>
    <row r="3737">
      <c r="A3737" s="0" t="s">
        <v>67</v>
      </c>
      <c r="B3737" s="3">
        <v>45197</v>
      </c>
      <c r="C3737" s="3">
        <v>45200</v>
      </c>
      <c r="D3737" s="2">
        <v>0.1618632453</v>
      </c>
      <c r="E3737" s="4">
        <v>4411963957</v>
      </c>
      <c r="F3737" s="4">
        <v>4419116883</v>
      </c>
    </row>
    <row r="3738">
      <c r="A3738" s="0" t="s">
        <v>67</v>
      </c>
      <c r="B3738" s="3">
        <v>45106</v>
      </c>
      <c r="C3738" s="3">
        <v>45108</v>
      </c>
      <c r="D3738" s="2">
        <v>0.1696757035</v>
      </c>
      <c r="E3738" s="4">
        <v>4568491463</v>
      </c>
      <c r="F3738" s="4">
        <v>4576256258</v>
      </c>
    </row>
    <row r="3739">
      <c r="A3739" s="0" t="s">
        <v>67</v>
      </c>
      <c r="B3739" s="3">
        <v>45015</v>
      </c>
      <c r="C3739" s="3">
        <v>45017</v>
      </c>
      <c r="D3739" s="2">
        <v>0.1256697304</v>
      </c>
      <c r="E3739" s="4">
        <v>4705826752</v>
      </c>
      <c r="F3739" s="4">
        <v>4711747993</v>
      </c>
    </row>
    <row r="3740">
      <c r="A3740" s="0" t="s">
        <v>67</v>
      </c>
      <c r="B3740" s="3">
        <v>44924</v>
      </c>
      <c r="C3740" s="3">
        <v>44927</v>
      </c>
      <c r="D3740" s="2">
        <v>0.1726792949</v>
      </c>
      <c r="E3740" s="4">
        <v>4910133884</v>
      </c>
      <c r="F3740" s="4">
        <v>4918627335</v>
      </c>
    </row>
    <row r="3741">
      <c r="A3741" s="0" t="s">
        <v>67</v>
      </c>
      <c r="B3741" s="3">
        <v>44833</v>
      </c>
      <c r="C3741" s="3">
        <v>44835</v>
      </c>
      <c r="D3741" s="2">
        <v>0.1992333915</v>
      </c>
      <c r="E3741" s="4">
        <v>5707838942</v>
      </c>
      <c r="F3741" s="4">
        <v>5719233565</v>
      </c>
    </row>
    <row r="3742">
      <c r="A3742" s="0" t="s">
        <v>67</v>
      </c>
      <c r="B3742" s="3">
        <v>44741</v>
      </c>
      <c r="C3742" s="3">
        <v>44743</v>
      </c>
      <c r="D3742" s="2">
        <v>0.18287219</v>
      </c>
      <c r="E3742" s="4">
        <v>6575267976</v>
      </c>
      <c r="F3742" s="4">
        <v>6587314342</v>
      </c>
    </row>
    <row r="3743">
      <c r="A3743" s="0" t="s">
        <v>67</v>
      </c>
      <c r="B3743" s="3">
        <v>44650</v>
      </c>
      <c r="C3743" s="3">
        <v>44652</v>
      </c>
      <c r="D3743" s="2">
        <v>0.1661243443</v>
      </c>
      <c r="E3743" s="4">
        <v>7449174373</v>
      </c>
      <c r="F3743" s="4">
        <v>7461569857</v>
      </c>
    </row>
    <row r="3744">
      <c r="A3744" s="0" t="s">
        <v>67</v>
      </c>
      <c r="B3744" s="3">
        <v>44559</v>
      </c>
      <c r="C3744" s="3">
        <v>44562</v>
      </c>
      <c r="D3744" s="2">
        <v>0.1689325628</v>
      </c>
      <c r="E3744" s="4">
        <v>8137814053</v>
      </c>
      <c r="F3744" s="4">
        <v>8151584734</v>
      </c>
    </row>
    <row r="3745">
      <c r="A3745" s="0" t="s">
        <v>67</v>
      </c>
      <c r="B3745" s="3">
        <v>44468</v>
      </c>
      <c r="C3745" s="3">
        <v>44470</v>
      </c>
      <c r="D3745" s="2">
        <v>0.1710236778</v>
      </c>
      <c r="E3745" s="4">
        <v>8401965209</v>
      </c>
      <c r="F3745" s="4">
        <v>8416359176</v>
      </c>
    </row>
    <row r="3746">
      <c r="A3746" s="0" t="s">
        <v>67</v>
      </c>
      <c r="B3746" s="3">
        <v>44376</v>
      </c>
      <c r="C3746" s="3">
        <v>44378</v>
      </c>
      <c r="D3746" s="2">
        <v>0.1529805573</v>
      </c>
      <c r="E3746" s="4">
        <v>8304861439</v>
      </c>
      <c r="F3746" s="4">
        <v>8317585728</v>
      </c>
    </row>
    <row r="3747">
      <c r="A3747" s="0" t="s">
        <v>67</v>
      </c>
      <c r="B3747" s="3">
        <v>44285</v>
      </c>
      <c r="C3747" s="3">
        <v>44287</v>
      </c>
      <c r="D3747" s="2">
        <v>0.2110955721</v>
      </c>
      <c r="E3747" s="4">
        <v>8031984053</v>
      </c>
      <c r="F3747" s="4">
        <v>8048975083</v>
      </c>
    </row>
    <row r="3748">
      <c r="A3748" s="0" t="s">
        <v>67</v>
      </c>
      <c r="B3748" s="3">
        <v>44194</v>
      </c>
      <c r="C3748" s="3">
        <v>44197</v>
      </c>
      <c r="D3748" s="2">
        <v>0.0166742613</v>
      </c>
      <c r="E3748" s="4">
        <v>5467606282</v>
      </c>
      <c r="F3748" s="4">
        <v>5468518117</v>
      </c>
    </row>
    <row r="3749">
      <c r="A3749" s="0" t="s">
        <v>67</v>
      </c>
      <c r="B3749" s="3">
        <v>44104</v>
      </c>
      <c r="C3749" s="3">
        <v>44105</v>
      </c>
      <c r="D3749" s="2">
        <v>0</v>
      </c>
      <c r="E3749" s="4">
        <v>1006876000</v>
      </c>
      <c r="F3749" s="4">
        <v>1006876000</v>
      </c>
    </row>
    <row r="3750">
      <c r="A3750" s="0" t="s">
        <v>67</v>
      </c>
      <c r="B3750" s="3">
        <v>44011</v>
      </c>
      <c r="C3750" s="3">
        <v>44013</v>
      </c>
      <c r="D3750" s="2">
        <v>0</v>
      </c>
      <c r="E3750" s="4">
        <v>4772000</v>
      </c>
      <c r="F3750" s="4">
        <v>4772000</v>
      </c>
    </row>
    <row r="3751">
      <c r="A3751" s="0" t="s">
        <v>49</v>
      </c>
      <c r="B3751" s="3">
        <v>45377</v>
      </c>
      <c r="C3751" s="3">
        <v>45383</v>
      </c>
      <c r="D3751" s="2">
        <v>0.1227054821</v>
      </c>
      <c r="E3751" s="4">
        <v>8749010693</v>
      </c>
      <c r="F3751" s="4">
        <v>8759759398</v>
      </c>
    </row>
    <row r="3752">
      <c r="A3752" s="0" t="s">
        <v>49</v>
      </c>
      <c r="B3752" s="3">
        <v>45288</v>
      </c>
      <c r="C3752" s="3">
        <v>45292</v>
      </c>
      <c r="D3752" s="2">
        <v>0.1148457325</v>
      </c>
      <c r="E3752" s="4">
        <v>9135902640</v>
      </c>
      <c r="F3752" s="4">
        <v>9146406898</v>
      </c>
    </row>
    <row r="3753">
      <c r="A3753" s="0" t="s">
        <v>49</v>
      </c>
      <c r="B3753" s="3">
        <v>45197</v>
      </c>
      <c r="C3753" s="3">
        <v>45200</v>
      </c>
      <c r="D3753" s="2">
        <v>0.10785975</v>
      </c>
      <c r="E3753" s="4">
        <v>9908253601</v>
      </c>
      <c r="F3753" s="4">
        <v>9918952158</v>
      </c>
    </row>
    <row r="3754">
      <c r="A3754" s="0" t="s">
        <v>49</v>
      </c>
      <c r="B3754" s="3">
        <v>45106</v>
      </c>
      <c r="C3754" s="3">
        <v>45108</v>
      </c>
      <c r="D3754" s="2">
        <v>0.0961566799</v>
      </c>
      <c r="E3754" s="4">
        <v>10244919366</v>
      </c>
      <c r="F3754" s="4">
        <v>10254780022</v>
      </c>
    </row>
    <row r="3755">
      <c r="A3755" s="0" t="s">
        <v>49</v>
      </c>
      <c r="B3755" s="3">
        <v>45015</v>
      </c>
      <c r="C3755" s="3">
        <v>45017</v>
      </c>
      <c r="D3755" s="2">
        <v>0.127982219</v>
      </c>
      <c r="E3755" s="4">
        <v>10309707654</v>
      </c>
      <c r="F3755" s="4">
        <v>10322919155</v>
      </c>
    </row>
    <row r="3756">
      <c r="A3756" s="0" t="s">
        <v>49</v>
      </c>
      <c r="B3756" s="3">
        <v>44924</v>
      </c>
      <c r="C3756" s="3">
        <v>44927</v>
      </c>
      <c r="D3756" s="2">
        <v>0.1407777785</v>
      </c>
      <c r="E3756" s="4">
        <v>10793803136</v>
      </c>
      <c r="F3756" s="4">
        <v>10809019834</v>
      </c>
    </row>
    <row r="3757">
      <c r="A3757" s="0" t="s">
        <v>49</v>
      </c>
      <c r="B3757" s="3">
        <v>44833</v>
      </c>
      <c r="C3757" s="3">
        <v>44835</v>
      </c>
      <c r="D3757" s="2">
        <v>0.1635873863</v>
      </c>
      <c r="E3757" s="4">
        <v>10881656873</v>
      </c>
      <c r="F3757" s="4">
        <v>10899487059</v>
      </c>
    </row>
    <row r="3758">
      <c r="A3758" s="0" t="s">
        <v>49</v>
      </c>
      <c r="B3758" s="3">
        <v>44741</v>
      </c>
      <c r="C3758" s="3">
        <v>44743</v>
      </c>
      <c r="D3758" s="2">
        <v>0.159816582</v>
      </c>
      <c r="E3758" s="4">
        <v>11359340222</v>
      </c>
      <c r="F3758" s="4">
        <v>11377523391</v>
      </c>
    </row>
    <row r="3759">
      <c r="A3759" s="0" t="s">
        <v>49</v>
      </c>
      <c r="B3759" s="3">
        <v>44650</v>
      </c>
      <c r="C3759" s="3">
        <v>44652</v>
      </c>
      <c r="D3759" s="2">
        <v>0.1717364493</v>
      </c>
      <c r="E3759" s="4">
        <v>11529596002</v>
      </c>
      <c r="F3759" s="4">
        <v>11549430584</v>
      </c>
    </row>
    <row r="3760">
      <c r="A3760" s="0" t="s">
        <v>49</v>
      </c>
      <c r="B3760" s="3">
        <v>44559</v>
      </c>
      <c r="C3760" s="3">
        <v>44562</v>
      </c>
      <c r="D3760" s="2">
        <v>0.144644218</v>
      </c>
      <c r="E3760" s="4">
        <v>13073504299</v>
      </c>
      <c r="F3760" s="4">
        <v>13092441759</v>
      </c>
    </row>
    <row r="3761">
      <c r="A3761" s="0" t="s">
        <v>49</v>
      </c>
      <c r="B3761" s="3">
        <v>44468</v>
      </c>
      <c r="C3761" s="3">
        <v>44470</v>
      </c>
      <c r="D3761" s="2">
        <v>0.1487033379</v>
      </c>
      <c r="E3761" s="4">
        <v>13132954204</v>
      </c>
      <c r="F3761" s="4">
        <v>13152512429</v>
      </c>
    </row>
    <row r="3762">
      <c r="A3762" s="0" t="s">
        <v>49</v>
      </c>
      <c r="B3762" s="3">
        <v>44376</v>
      </c>
      <c r="C3762" s="3">
        <v>44378</v>
      </c>
      <c r="D3762" s="2">
        <v>0.1476977818</v>
      </c>
      <c r="E3762" s="4">
        <v>13247422708</v>
      </c>
      <c r="F3762" s="4">
        <v>13267017799</v>
      </c>
    </row>
    <row r="3763">
      <c r="A3763" s="0" t="s">
        <v>49</v>
      </c>
      <c r="B3763" s="3">
        <v>44285</v>
      </c>
      <c r="C3763" s="3">
        <v>44287</v>
      </c>
      <c r="D3763" s="2">
        <v>0.1508312012</v>
      </c>
      <c r="E3763" s="4">
        <v>13409080502</v>
      </c>
      <c r="F3763" s="4">
        <v>13429336131</v>
      </c>
    </row>
    <row r="3764">
      <c r="A3764" s="0" t="s">
        <v>49</v>
      </c>
      <c r="B3764" s="3">
        <v>44194</v>
      </c>
      <c r="C3764" s="3">
        <v>44197</v>
      </c>
      <c r="D3764" s="2">
        <v>0.1779538268</v>
      </c>
      <c r="E3764" s="4">
        <v>13627175408</v>
      </c>
      <c r="F3764" s="4">
        <v>13651468719</v>
      </c>
    </row>
    <row r="3765">
      <c r="A3765" s="0" t="s">
        <v>49</v>
      </c>
      <c r="B3765" s="3">
        <v>44103</v>
      </c>
      <c r="C3765" s="3">
        <v>44105</v>
      </c>
      <c r="D3765" s="2">
        <v>0.1732751283</v>
      </c>
      <c r="E3765" s="4">
        <v>13826600977</v>
      </c>
      <c r="F3765" s="4">
        <v>13850600623</v>
      </c>
    </row>
    <row r="3766">
      <c r="A3766" s="0" t="s">
        <v>49</v>
      </c>
      <c r="B3766" s="3">
        <v>44011</v>
      </c>
      <c r="C3766" s="3">
        <v>44013</v>
      </c>
      <c r="D3766" s="2">
        <v>0</v>
      </c>
      <c r="E3766" s="4">
        <v>13935062543</v>
      </c>
      <c r="F3766" s="4">
        <v>13935062543</v>
      </c>
    </row>
    <row r="3767">
      <c r="A3767" s="0" t="s">
        <v>78</v>
      </c>
      <c r="B3767" s="3">
        <v>45377</v>
      </c>
      <c r="C3767" s="3">
        <v>45383</v>
      </c>
      <c r="D3767" s="2">
        <v>0.7196543936</v>
      </c>
      <c r="E3767" s="4">
        <v>2691931129</v>
      </c>
      <c r="F3767" s="4">
        <v>2711444156</v>
      </c>
    </row>
    <row r="3768">
      <c r="A3768" s="0" t="s">
        <v>78</v>
      </c>
      <c r="B3768" s="3">
        <v>45288</v>
      </c>
      <c r="C3768" s="3">
        <v>45292</v>
      </c>
      <c r="D3768" s="2">
        <v>0.7285741129</v>
      </c>
      <c r="E3768" s="4">
        <v>2819857218</v>
      </c>
      <c r="F3768" s="4">
        <v>2840552750</v>
      </c>
    </row>
    <row r="3769">
      <c r="A3769" s="0" t="s">
        <v>78</v>
      </c>
      <c r="B3769" s="3">
        <v>45197</v>
      </c>
      <c r="C3769" s="3">
        <v>45200</v>
      </c>
      <c r="D3769" s="2">
        <v>0.7056071848</v>
      </c>
      <c r="E3769" s="4">
        <v>2997384485</v>
      </c>
      <c r="F3769" s="4">
        <v>3018684540</v>
      </c>
    </row>
    <row r="3770">
      <c r="A3770" s="0" t="s">
        <v>78</v>
      </c>
      <c r="B3770" s="3">
        <v>45106</v>
      </c>
      <c r="C3770" s="3">
        <v>45108</v>
      </c>
      <c r="D3770" s="2">
        <v>0.7040388792</v>
      </c>
      <c r="E3770" s="4">
        <v>3177486815</v>
      </c>
      <c r="F3770" s="4">
        <v>3200016173</v>
      </c>
    </row>
    <row r="3771">
      <c r="A3771" s="0" t="s">
        <v>78</v>
      </c>
      <c r="B3771" s="3">
        <v>45015</v>
      </c>
      <c r="C3771" s="3">
        <v>45017</v>
      </c>
      <c r="D3771" s="2">
        <v>0.6973738482</v>
      </c>
      <c r="E3771" s="4">
        <v>3348412337</v>
      </c>
      <c r="F3771" s="4">
        <v>3371927276</v>
      </c>
    </row>
    <row r="3772">
      <c r="A3772" s="0" t="s">
        <v>78</v>
      </c>
      <c r="B3772" s="3">
        <v>44924</v>
      </c>
      <c r="C3772" s="3">
        <v>44927</v>
      </c>
      <c r="D3772" s="2">
        <v>0.6862081197</v>
      </c>
      <c r="E3772" s="4">
        <v>3687613649</v>
      </c>
      <c r="F3772" s="4">
        <v>3713093196</v>
      </c>
    </row>
    <row r="3773">
      <c r="A3773" s="0" t="s">
        <v>78</v>
      </c>
      <c r="B3773" s="3">
        <v>44833</v>
      </c>
      <c r="C3773" s="3">
        <v>44835</v>
      </c>
      <c r="D3773" s="2">
        <v>0.7214713406</v>
      </c>
      <c r="E3773" s="4">
        <v>4236823158</v>
      </c>
      <c r="F3773" s="4">
        <v>4267612761</v>
      </c>
    </row>
    <row r="3774">
      <c r="A3774" s="0" t="s">
        <v>78</v>
      </c>
      <c r="B3774" s="3">
        <v>44741</v>
      </c>
      <c r="C3774" s="3">
        <v>44743</v>
      </c>
      <c r="D3774" s="2">
        <v>0.7257907967</v>
      </c>
      <c r="E3774" s="4">
        <v>4918519354</v>
      </c>
      <c r="F3774" s="4">
        <v>4954478503</v>
      </c>
    </row>
    <row r="3775">
      <c r="A3775" s="0" t="s">
        <v>78</v>
      </c>
      <c r="B3775" s="3">
        <v>44650</v>
      </c>
      <c r="C3775" s="3">
        <v>44652</v>
      </c>
      <c r="D3775" s="2">
        <v>0.5893882166</v>
      </c>
      <c r="E3775" s="4">
        <v>5343569903</v>
      </c>
      <c r="F3775" s="4">
        <v>5375250999</v>
      </c>
    </row>
    <row r="3776">
      <c r="A3776" s="0" t="s">
        <v>78</v>
      </c>
      <c r="B3776" s="3">
        <v>44559</v>
      </c>
      <c r="C3776" s="3">
        <v>44562</v>
      </c>
      <c r="D3776" s="2">
        <v>0.4146123421</v>
      </c>
      <c r="E3776" s="4">
        <v>4899345936</v>
      </c>
      <c r="F3776" s="4">
        <v>4919743801</v>
      </c>
    </row>
    <row r="3777">
      <c r="A3777" s="0" t="s">
        <v>78</v>
      </c>
      <c r="B3777" s="3">
        <v>44468</v>
      </c>
      <c r="C3777" s="3">
        <v>44470</v>
      </c>
      <c r="D3777" s="2">
        <v>0.408732772</v>
      </c>
      <c r="E3777" s="4">
        <v>2923758826</v>
      </c>
      <c r="F3777" s="4">
        <v>2935758232</v>
      </c>
    </row>
    <row r="3778">
      <c r="A3778" s="0" t="s">
        <v>78</v>
      </c>
      <c r="B3778" s="3">
        <v>44376</v>
      </c>
      <c r="C3778" s="3">
        <v>44378</v>
      </c>
      <c r="D3778" s="2">
        <v>0.018689835</v>
      </c>
      <c r="E3778" s="4">
        <v>1886801461</v>
      </c>
      <c r="F3778" s="4">
        <v>1887154167</v>
      </c>
    </row>
    <row r="3779">
      <c r="A3779" s="0" t="s">
        <v>76</v>
      </c>
      <c r="B3779" s="3">
        <v>45377</v>
      </c>
      <c r="C3779" s="3">
        <v>45383</v>
      </c>
      <c r="D3779" s="2">
        <v>0.0665920902</v>
      </c>
      <c r="E3779" s="4">
        <v>2915871971</v>
      </c>
      <c r="F3779" s="4">
        <v>2917815005</v>
      </c>
    </row>
    <row r="3780">
      <c r="A3780" s="0" t="s">
        <v>76</v>
      </c>
      <c r="B3780" s="3">
        <v>45288</v>
      </c>
      <c r="C3780" s="3">
        <v>45292</v>
      </c>
      <c r="D3780" s="2">
        <v>0.0738395619</v>
      </c>
      <c r="E3780" s="4">
        <v>3030370818</v>
      </c>
      <c r="F3780" s="4">
        <v>3032610084</v>
      </c>
    </row>
    <row r="3781">
      <c r="A3781" s="0" t="s">
        <v>76</v>
      </c>
      <c r="B3781" s="3">
        <v>45197</v>
      </c>
      <c r="C3781" s="3">
        <v>45200</v>
      </c>
      <c r="D3781" s="2">
        <v>0.080840575</v>
      </c>
      <c r="E3781" s="4">
        <v>3219439409</v>
      </c>
      <c r="F3781" s="4">
        <v>3222044128</v>
      </c>
    </row>
    <row r="3782">
      <c r="A3782" s="0" t="s">
        <v>76</v>
      </c>
      <c r="B3782" s="3">
        <v>45106</v>
      </c>
      <c r="C3782" s="3">
        <v>45108</v>
      </c>
      <c r="D3782" s="2">
        <v>0.0743143454</v>
      </c>
      <c r="E3782" s="4">
        <v>3358230478</v>
      </c>
      <c r="F3782" s="4">
        <v>3360727981</v>
      </c>
    </row>
    <row r="3783">
      <c r="A3783" s="0" t="s">
        <v>76</v>
      </c>
      <c r="B3783" s="3">
        <v>45015</v>
      </c>
      <c r="C3783" s="3">
        <v>45017</v>
      </c>
      <c r="D3783" s="2">
        <v>0.0751376189</v>
      </c>
      <c r="E3783" s="4">
        <v>3504367191</v>
      </c>
      <c r="F3783" s="4">
        <v>3507002269</v>
      </c>
    </row>
    <row r="3784">
      <c r="A3784" s="0" t="s">
        <v>76</v>
      </c>
      <c r="B3784" s="3">
        <v>44924</v>
      </c>
      <c r="C3784" s="3">
        <v>44927</v>
      </c>
      <c r="D3784" s="2">
        <v>0.0839599721</v>
      </c>
      <c r="E3784" s="4">
        <v>3719449609</v>
      </c>
      <c r="F3784" s="4">
        <v>3722575082</v>
      </c>
    </row>
    <row r="3785">
      <c r="A3785" s="0" t="s">
        <v>76</v>
      </c>
      <c r="B3785" s="3">
        <v>44833</v>
      </c>
      <c r="C3785" s="3">
        <v>44835</v>
      </c>
      <c r="D3785" s="2">
        <v>0.1123853358</v>
      </c>
      <c r="E3785" s="4">
        <v>4198585155</v>
      </c>
      <c r="F3785" s="4">
        <v>4203309058</v>
      </c>
    </row>
    <row r="3786">
      <c r="A3786" s="0" t="s">
        <v>76</v>
      </c>
      <c r="B3786" s="3">
        <v>44741</v>
      </c>
      <c r="C3786" s="3">
        <v>44743</v>
      </c>
      <c r="D3786" s="2">
        <v>0.1632075519</v>
      </c>
      <c r="E3786" s="4">
        <v>5397021467</v>
      </c>
      <c r="F3786" s="4">
        <v>5405844213</v>
      </c>
    </row>
    <row r="3787">
      <c r="A3787" s="0" t="s">
        <v>76</v>
      </c>
      <c r="B3787" s="3">
        <v>44650</v>
      </c>
      <c r="C3787" s="3">
        <v>44652</v>
      </c>
      <c r="D3787" s="2">
        <v>0.164358253</v>
      </c>
      <c r="E3787" s="4">
        <v>5977347805</v>
      </c>
      <c r="F3787" s="4">
        <v>5987188243</v>
      </c>
    </row>
    <row r="3788">
      <c r="A3788" s="0" t="s">
        <v>76</v>
      </c>
      <c r="B3788" s="3">
        <v>44559</v>
      </c>
      <c r="C3788" s="3">
        <v>44562</v>
      </c>
      <c r="D3788" s="2">
        <v>0.1642566834</v>
      </c>
      <c r="E3788" s="4">
        <v>6104330159</v>
      </c>
      <c r="F3788" s="4">
        <v>6114373426</v>
      </c>
    </row>
    <row r="3789">
      <c r="A3789" s="0" t="s">
        <v>76</v>
      </c>
      <c r="B3789" s="3">
        <v>44468</v>
      </c>
      <c r="C3789" s="3">
        <v>44470</v>
      </c>
      <c r="D3789" s="2">
        <v>0.1378329896</v>
      </c>
      <c r="E3789" s="4">
        <v>5236656858</v>
      </c>
      <c r="F3789" s="4">
        <v>5243884661</v>
      </c>
    </row>
    <row r="3790">
      <c r="A3790" s="0" t="s">
        <v>76</v>
      </c>
      <c r="B3790" s="3">
        <v>44376</v>
      </c>
      <c r="C3790" s="3">
        <v>44378</v>
      </c>
      <c r="D3790" s="2">
        <v>0.037891685</v>
      </c>
      <c r="E3790" s="4">
        <v>2812672514</v>
      </c>
      <c r="F3790" s="4">
        <v>2813738687</v>
      </c>
    </row>
    <row r="3791">
      <c r="A3791" s="0" t="s">
        <v>76</v>
      </c>
      <c r="B3791" s="3">
        <v>44286</v>
      </c>
      <c r="C3791" s="3">
        <v>44287</v>
      </c>
      <c r="D3791" s="2">
        <v>0</v>
      </c>
      <c r="E3791" s="4">
        <v>860680000</v>
      </c>
      <c r="F3791" s="4">
        <v>860680000</v>
      </c>
    </row>
    <row r="3792">
      <c r="A3792" s="0" t="s">
        <v>192</v>
      </c>
      <c r="B3792" s="3">
        <v>45377</v>
      </c>
      <c r="C3792" s="3">
        <v>45383</v>
      </c>
      <c r="D3792" s="2">
        <v>3.4501354595</v>
      </c>
      <c r="E3792" s="4">
        <v>491142918</v>
      </c>
      <c r="F3792" s="4">
        <v>508693534</v>
      </c>
    </row>
    <row r="3793">
      <c r="A3793" s="0" t="s">
        <v>192</v>
      </c>
      <c r="B3793" s="3">
        <v>45288</v>
      </c>
      <c r="C3793" s="3">
        <v>45292</v>
      </c>
      <c r="D3793" s="2">
        <v>3.3773702873</v>
      </c>
      <c r="E3793" s="4">
        <v>517276233</v>
      </c>
      <c r="F3793" s="4">
        <v>535357229</v>
      </c>
    </row>
    <row r="3794">
      <c r="A3794" s="0" t="s">
        <v>192</v>
      </c>
      <c r="B3794" s="3">
        <v>45197</v>
      </c>
      <c r="C3794" s="3">
        <v>45200</v>
      </c>
      <c r="D3794" s="2">
        <v>3.2148146707</v>
      </c>
      <c r="E3794" s="4">
        <v>544370951</v>
      </c>
      <c r="F3794" s="4">
        <v>562452765</v>
      </c>
    </row>
    <row r="3795">
      <c r="A3795" s="0" t="s">
        <v>192</v>
      </c>
      <c r="B3795" s="3">
        <v>45106</v>
      </c>
      <c r="C3795" s="3">
        <v>45108</v>
      </c>
      <c r="D3795" s="2">
        <v>3.1840245164</v>
      </c>
      <c r="E3795" s="4">
        <v>573183653</v>
      </c>
      <c r="F3795" s="4">
        <v>592034166</v>
      </c>
    </row>
    <row r="3796">
      <c r="A3796" s="0" t="s">
        <v>192</v>
      </c>
      <c r="B3796" s="3">
        <v>45015</v>
      </c>
      <c r="C3796" s="3">
        <v>45017</v>
      </c>
      <c r="D3796" s="2">
        <v>2.9724460047</v>
      </c>
      <c r="E3796" s="4">
        <v>600791557</v>
      </c>
      <c r="F3796" s="4">
        <v>619196849</v>
      </c>
    </row>
    <row r="3797">
      <c r="A3797" s="0" t="s">
        <v>192</v>
      </c>
      <c r="B3797" s="3">
        <v>44924</v>
      </c>
      <c r="C3797" s="3">
        <v>44927</v>
      </c>
      <c r="D3797" s="2">
        <v>2.9934443576</v>
      </c>
      <c r="E3797" s="4">
        <v>604963569</v>
      </c>
      <c r="F3797" s="4">
        <v>623631635</v>
      </c>
    </row>
    <row r="3798">
      <c r="A3798" s="0" t="s">
        <v>192</v>
      </c>
      <c r="B3798" s="3">
        <v>44833</v>
      </c>
      <c r="C3798" s="3">
        <v>44835</v>
      </c>
      <c r="D3798" s="2">
        <v>2.9180570263</v>
      </c>
      <c r="E3798" s="4">
        <v>637021760</v>
      </c>
      <c r="F3798" s="4">
        <v>656169150</v>
      </c>
    </row>
    <row r="3799">
      <c r="A3799" s="0" t="s">
        <v>192</v>
      </c>
      <c r="B3799" s="3">
        <v>44741</v>
      </c>
      <c r="C3799" s="3">
        <v>44743</v>
      </c>
      <c r="D3799" s="2">
        <v>2.9170278919</v>
      </c>
      <c r="E3799" s="4">
        <v>675430365</v>
      </c>
      <c r="F3799" s="4">
        <v>695724853</v>
      </c>
    </row>
    <row r="3800">
      <c r="A3800" s="0" t="s">
        <v>192</v>
      </c>
      <c r="B3800" s="3">
        <v>44650</v>
      </c>
      <c r="C3800" s="3">
        <v>44652</v>
      </c>
      <c r="D3800" s="2">
        <v>2.5458186243</v>
      </c>
      <c r="E3800" s="4">
        <v>703138297</v>
      </c>
      <c r="F3800" s="4">
        <v>721506545</v>
      </c>
    </row>
    <row r="3801">
      <c r="A3801" s="0" t="s">
        <v>192</v>
      </c>
      <c r="B3801" s="3">
        <v>44559</v>
      </c>
      <c r="C3801" s="3">
        <v>44562</v>
      </c>
      <c r="D3801" s="2">
        <v>2.4804408498</v>
      </c>
      <c r="E3801" s="4">
        <v>638550341</v>
      </c>
      <c r="F3801" s="4">
        <v>654792071</v>
      </c>
    </row>
    <row r="3802">
      <c r="A3802" s="0" t="s">
        <v>192</v>
      </c>
      <c r="B3802" s="3">
        <v>44468</v>
      </c>
      <c r="C3802" s="3">
        <v>44470</v>
      </c>
      <c r="D3802" s="2">
        <v>2.407624677</v>
      </c>
      <c r="E3802" s="4">
        <v>585436010</v>
      </c>
      <c r="F3802" s="4">
        <v>599878841</v>
      </c>
    </row>
    <row r="3803">
      <c r="A3803" s="0" t="s">
        <v>192</v>
      </c>
      <c r="B3803" s="3">
        <v>44376</v>
      </c>
      <c r="C3803" s="3">
        <v>44378</v>
      </c>
      <c r="D3803" s="2">
        <v>2.3237749179</v>
      </c>
      <c r="E3803" s="4">
        <v>502491050</v>
      </c>
      <c r="F3803" s="4">
        <v>514445608</v>
      </c>
    </row>
    <row r="3804">
      <c r="A3804" s="0" t="s">
        <v>192</v>
      </c>
      <c r="B3804" s="3">
        <v>44285</v>
      </c>
      <c r="C3804" s="3">
        <v>44287</v>
      </c>
      <c r="D3804" s="2">
        <v>1.45827996</v>
      </c>
      <c r="E3804" s="4">
        <v>440192446</v>
      </c>
      <c r="F3804" s="4">
        <v>446706680</v>
      </c>
    </row>
    <row r="3805">
      <c r="A3805" s="0" t="s">
        <v>192</v>
      </c>
      <c r="B3805" s="3">
        <v>44194</v>
      </c>
      <c r="C3805" s="3">
        <v>44197</v>
      </c>
      <c r="D3805" s="2">
        <v>0.7395992244</v>
      </c>
      <c r="E3805" s="4">
        <v>212116183</v>
      </c>
      <c r="F3805" s="4">
        <v>213696682</v>
      </c>
    </row>
    <row r="3806">
      <c r="A3806" s="0" t="s">
        <v>192</v>
      </c>
      <c r="B3806" s="3">
        <v>44104</v>
      </c>
      <c r="C3806" s="3">
        <v>44105</v>
      </c>
      <c r="D3806" s="2">
        <v>0</v>
      </c>
      <c r="E3806" s="4">
        <v>70608531</v>
      </c>
      <c r="F3806" s="4">
        <v>70608531</v>
      </c>
    </row>
    <row r="3807">
      <c r="A3807" s="0" t="s">
        <v>212</v>
      </c>
      <c r="B3807" s="3">
        <v>45377</v>
      </c>
      <c r="C3807" s="3">
        <v>45383</v>
      </c>
      <c r="D3807" s="2">
        <v>2.0024863701</v>
      </c>
      <c r="E3807" s="4">
        <v>323703822</v>
      </c>
      <c r="F3807" s="4">
        <v>330318403</v>
      </c>
    </row>
    <row r="3808">
      <c r="A3808" s="0" t="s">
        <v>212</v>
      </c>
      <c r="B3808" s="3">
        <v>45288</v>
      </c>
      <c r="C3808" s="3">
        <v>45292</v>
      </c>
      <c r="D3808" s="2">
        <v>1.9943075054</v>
      </c>
      <c r="E3808" s="4">
        <v>335363033</v>
      </c>
      <c r="F3808" s="4">
        <v>342187300</v>
      </c>
    </row>
    <row r="3809">
      <c r="A3809" s="0" t="s">
        <v>212</v>
      </c>
      <c r="B3809" s="3">
        <v>45197</v>
      </c>
      <c r="C3809" s="3">
        <v>45200</v>
      </c>
      <c r="D3809" s="2">
        <v>1.9158199359</v>
      </c>
      <c r="E3809" s="4">
        <v>361475813</v>
      </c>
      <c r="F3809" s="4">
        <v>368536305</v>
      </c>
    </row>
    <row r="3810">
      <c r="A3810" s="0" t="s">
        <v>212</v>
      </c>
      <c r="B3810" s="3">
        <v>45106</v>
      </c>
      <c r="C3810" s="3">
        <v>45108</v>
      </c>
      <c r="D3810" s="2">
        <v>1.8810896565</v>
      </c>
      <c r="E3810" s="4">
        <v>373921326</v>
      </c>
      <c r="F3810" s="4">
        <v>381089970</v>
      </c>
    </row>
    <row r="3811">
      <c r="A3811" s="0" t="s">
        <v>212</v>
      </c>
      <c r="B3811" s="3">
        <v>45015</v>
      </c>
      <c r="C3811" s="3">
        <v>45017</v>
      </c>
      <c r="D3811" s="2">
        <v>1.7758188267</v>
      </c>
      <c r="E3811" s="4">
        <v>390857186</v>
      </c>
      <c r="F3811" s="4">
        <v>397923588</v>
      </c>
    </row>
    <row r="3812">
      <c r="A3812" s="0" t="s">
        <v>212</v>
      </c>
      <c r="B3812" s="3">
        <v>44924</v>
      </c>
      <c r="C3812" s="3">
        <v>44927</v>
      </c>
      <c r="D3812" s="2">
        <v>1.5094977486</v>
      </c>
      <c r="E3812" s="4">
        <v>389791800</v>
      </c>
      <c r="F3812" s="4">
        <v>395765877</v>
      </c>
    </row>
    <row r="3813">
      <c r="A3813" s="0" t="s">
        <v>212</v>
      </c>
      <c r="B3813" s="3">
        <v>44833</v>
      </c>
      <c r="C3813" s="3">
        <v>44835</v>
      </c>
      <c r="D3813" s="2">
        <v>1.6817395081</v>
      </c>
      <c r="E3813" s="4">
        <v>340816450</v>
      </c>
      <c r="F3813" s="4">
        <v>346646135</v>
      </c>
    </row>
    <row r="3814">
      <c r="A3814" s="0" t="s">
        <v>212</v>
      </c>
      <c r="B3814" s="3">
        <v>44741</v>
      </c>
      <c r="C3814" s="3">
        <v>44743</v>
      </c>
      <c r="D3814" s="2">
        <v>1.8040954229</v>
      </c>
      <c r="E3814" s="4">
        <v>352882229</v>
      </c>
      <c r="F3814" s="4">
        <v>359365526</v>
      </c>
    </row>
    <row r="3815">
      <c r="A3815" s="0" t="s">
        <v>212</v>
      </c>
      <c r="B3815" s="3">
        <v>44650</v>
      </c>
      <c r="C3815" s="3">
        <v>44652</v>
      </c>
      <c r="D3815" s="2">
        <v>1.5004050965</v>
      </c>
      <c r="E3815" s="4">
        <v>372678621</v>
      </c>
      <c r="F3815" s="4">
        <v>378355486</v>
      </c>
    </row>
    <row r="3816">
      <c r="A3816" s="0" t="s">
        <v>212</v>
      </c>
      <c r="B3816" s="3">
        <v>44559</v>
      </c>
      <c r="C3816" s="3">
        <v>44562</v>
      </c>
      <c r="D3816" s="2">
        <v>1.3969909037</v>
      </c>
      <c r="E3816" s="4">
        <v>320906747</v>
      </c>
      <c r="F3816" s="4">
        <v>325453300</v>
      </c>
    </row>
    <row r="3817">
      <c r="A3817" s="0" t="s">
        <v>212</v>
      </c>
      <c r="B3817" s="3">
        <v>44468</v>
      </c>
      <c r="C3817" s="3">
        <v>44470</v>
      </c>
      <c r="D3817" s="2">
        <v>1.4746158379</v>
      </c>
      <c r="E3817" s="4">
        <v>267846258</v>
      </c>
      <c r="F3817" s="4">
        <v>271855076</v>
      </c>
    </row>
    <row r="3818">
      <c r="A3818" s="0" t="s">
        <v>212</v>
      </c>
      <c r="B3818" s="3">
        <v>44376</v>
      </c>
      <c r="C3818" s="3">
        <v>44378</v>
      </c>
      <c r="D3818" s="2">
        <v>0.8912166561</v>
      </c>
      <c r="E3818" s="4">
        <v>225808670</v>
      </c>
      <c r="F3818" s="4">
        <v>227839211</v>
      </c>
    </row>
    <row r="3819">
      <c r="A3819" s="0" t="s">
        <v>212</v>
      </c>
      <c r="B3819" s="3">
        <v>44285</v>
      </c>
      <c r="C3819" s="3">
        <v>44287</v>
      </c>
      <c r="D3819" s="2">
        <v>0.4209923384</v>
      </c>
      <c r="E3819" s="4">
        <v>137893653</v>
      </c>
      <c r="F3819" s="4">
        <v>138476629</v>
      </c>
    </row>
    <row r="3820">
      <c r="A3820" s="0" t="s">
        <v>212</v>
      </c>
      <c r="B3820" s="3">
        <v>44194</v>
      </c>
      <c r="C3820" s="3">
        <v>44197</v>
      </c>
      <c r="D3820" s="2">
        <v>1.1334782127</v>
      </c>
      <c r="E3820" s="4">
        <v>35216086</v>
      </c>
      <c r="F3820" s="4">
        <v>35619829</v>
      </c>
    </row>
    <row r="3821">
      <c r="A3821" s="0" t="s">
        <v>212</v>
      </c>
      <c r="B3821" s="3">
        <v>44104</v>
      </c>
      <c r="C3821" s="3">
        <v>44105</v>
      </c>
      <c r="D3821" s="2">
        <v>0</v>
      </c>
      <c r="E3821" s="4">
        <v>21899863</v>
      </c>
      <c r="F3821" s="4">
        <v>21899863</v>
      </c>
    </row>
    <row r="3822">
      <c r="A3822" s="0" t="s">
        <v>162</v>
      </c>
      <c r="B3822" s="3">
        <v>45377</v>
      </c>
      <c r="C3822" s="3">
        <v>45383</v>
      </c>
      <c r="D3822" s="2">
        <v>2.0230889281</v>
      </c>
      <c r="E3822" s="4">
        <v>616446096</v>
      </c>
      <c r="F3822" s="4">
        <v>629174863</v>
      </c>
    </row>
    <row r="3823">
      <c r="A3823" s="0" t="s">
        <v>162</v>
      </c>
      <c r="B3823" s="3">
        <v>45288</v>
      </c>
      <c r="C3823" s="3">
        <v>45292</v>
      </c>
      <c r="D3823" s="2">
        <v>2.0094447449</v>
      </c>
      <c r="E3823" s="4">
        <v>632845430</v>
      </c>
      <c r="F3823" s="4">
        <v>645822884</v>
      </c>
    </row>
    <row r="3824">
      <c r="A3824" s="0" t="s">
        <v>162</v>
      </c>
      <c r="B3824" s="3">
        <v>45197</v>
      </c>
      <c r="C3824" s="3">
        <v>45200</v>
      </c>
      <c r="D3824" s="2">
        <v>1.9794297307</v>
      </c>
      <c r="E3824" s="4">
        <v>667269590</v>
      </c>
      <c r="F3824" s="4">
        <v>680744448</v>
      </c>
    </row>
    <row r="3825">
      <c r="A3825" s="0" t="s">
        <v>162</v>
      </c>
      <c r="B3825" s="3">
        <v>45106</v>
      </c>
      <c r="C3825" s="3">
        <v>45108</v>
      </c>
      <c r="D3825" s="2">
        <v>1.4541454625</v>
      </c>
      <c r="E3825" s="4">
        <v>702157754</v>
      </c>
      <c r="F3825" s="4">
        <v>712518814</v>
      </c>
    </row>
    <row r="3826">
      <c r="A3826" s="0" t="s">
        <v>162</v>
      </c>
      <c r="B3826" s="3">
        <v>45015</v>
      </c>
      <c r="C3826" s="3">
        <v>45017</v>
      </c>
      <c r="D3826" s="2">
        <v>1.9170685786</v>
      </c>
      <c r="E3826" s="4">
        <v>527987882</v>
      </c>
      <c r="F3826" s="4">
        <v>538307608</v>
      </c>
    </row>
    <row r="3827">
      <c r="A3827" s="0" t="s">
        <v>162</v>
      </c>
      <c r="B3827" s="3">
        <v>44924</v>
      </c>
      <c r="C3827" s="3">
        <v>44927</v>
      </c>
      <c r="D3827" s="2">
        <v>1.7306012695</v>
      </c>
      <c r="E3827" s="4">
        <v>557553278</v>
      </c>
      <c r="F3827" s="4">
        <v>567372229</v>
      </c>
    </row>
    <row r="3828">
      <c r="A3828" s="0" t="s">
        <v>162</v>
      </c>
      <c r="B3828" s="3">
        <v>44833</v>
      </c>
      <c r="C3828" s="3">
        <v>44835</v>
      </c>
      <c r="D3828" s="2">
        <v>1.9825011386</v>
      </c>
      <c r="E3828" s="4">
        <v>492026302</v>
      </c>
      <c r="F3828" s="4">
        <v>501978022</v>
      </c>
    </row>
    <row r="3829">
      <c r="A3829" s="0" t="s">
        <v>162</v>
      </c>
      <c r="B3829" s="3">
        <v>44741</v>
      </c>
      <c r="C3829" s="3">
        <v>44743</v>
      </c>
      <c r="D3829" s="2">
        <v>1.9130581892</v>
      </c>
      <c r="E3829" s="4">
        <v>522634091</v>
      </c>
      <c r="F3829" s="4">
        <v>532827389</v>
      </c>
    </row>
    <row r="3830">
      <c r="A3830" s="0" t="s">
        <v>162</v>
      </c>
      <c r="B3830" s="3">
        <v>44650</v>
      </c>
      <c r="C3830" s="3">
        <v>44652</v>
      </c>
      <c r="D3830" s="2">
        <v>1.9325886318</v>
      </c>
      <c r="E3830" s="4">
        <v>542923483</v>
      </c>
      <c r="F3830" s="4">
        <v>553622733</v>
      </c>
    </row>
    <row r="3831">
      <c r="A3831" s="0" t="s">
        <v>162</v>
      </c>
      <c r="B3831" s="3">
        <v>44559</v>
      </c>
      <c r="C3831" s="3">
        <v>44562</v>
      </c>
      <c r="D3831" s="2">
        <v>1.855852439</v>
      </c>
      <c r="E3831" s="4">
        <v>566273456</v>
      </c>
      <c r="F3831" s="4">
        <v>576981379</v>
      </c>
    </row>
    <row r="3832">
      <c r="A3832" s="0" t="s">
        <v>162</v>
      </c>
      <c r="B3832" s="3">
        <v>44468</v>
      </c>
      <c r="C3832" s="3">
        <v>44470</v>
      </c>
      <c r="D3832" s="2">
        <v>1.8209289294</v>
      </c>
      <c r="E3832" s="4">
        <v>572980972</v>
      </c>
      <c r="F3832" s="4">
        <v>583608060</v>
      </c>
    </row>
    <row r="3833">
      <c r="A3833" s="0" t="s">
        <v>162</v>
      </c>
      <c r="B3833" s="3">
        <v>44376</v>
      </c>
      <c r="C3833" s="3">
        <v>44378</v>
      </c>
      <c r="D3833" s="2">
        <v>1.8636109193</v>
      </c>
      <c r="E3833" s="4">
        <v>582223313</v>
      </c>
      <c r="F3833" s="4">
        <v>593279739</v>
      </c>
    </row>
    <row r="3834">
      <c r="A3834" s="0" t="s">
        <v>162</v>
      </c>
      <c r="B3834" s="3">
        <v>44285</v>
      </c>
      <c r="C3834" s="3">
        <v>44287</v>
      </c>
      <c r="D3834" s="2">
        <v>1.0328060078</v>
      </c>
      <c r="E3834" s="4">
        <v>592567706</v>
      </c>
      <c r="F3834" s="4">
        <v>598751649</v>
      </c>
    </row>
    <row r="3835">
      <c r="A3835" s="0" t="s">
        <v>162</v>
      </c>
      <c r="B3835" s="3">
        <v>44194</v>
      </c>
      <c r="C3835" s="3">
        <v>44197</v>
      </c>
      <c r="D3835" s="2">
        <v>0.1286366259</v>
      </c>
      <c r="E3835" s="4">
        <v>321608355</v>
      </c>
      <c r="F3835" s="4">
        <v>322022594</v>
      </c>
    </row>
    <row r="3836">
      <c r="A3836" s="0" t="s">
        <v>220</v>
      </c>
      <c r="B3836" s="3">
        <v>45377</v>
      </c>
      <c r="C3836" s="3">
        <v>45383</v>
      </c>
      <c r="D3836" s="2">
        <v>3.2283738895</v>
      </c>
      <c r="E3836" s="4">
        <v>233127982</v>
      </c>
      <c r="F3836" s="4">
        <v>240905306</v>
      </c>
    </row>
    <row r="3837">
      <c r="A3837" s="0" t="s">
        <v>220</v>
      </c>
      <c r="B3837" s="3">
        <v>45288</v>
      </c>
      <c r="C3837" s="3">
        <v>45292</v>
      </c>
      <c r="D3837" s="2">
        <v>3.1280077401</v>
      </c>
      <c r="E3837" s="4">
        <v>241263745</v>
      </c>
      <c r="F3837" s="4">
        <v>249054179</v>
      </c>
    </row>
    <row r="3838">
      <c r="A3838" s="0" t="s">
        <v>220</v>
      </c>
      <c r="B3838" s="3">
        <v>45197</v>
      </c>
      <c r="C3838" s="3">
        <v>45200</v>
      </c>
      <c r="D3838" s="2">
        <v>3.0573750618</v>
      </c>
      <c r="E3838" s="4">
        <v>249605927</v>
      </c>
      <c r="F3838" s="4">
        <v>257477995</v>
      </c>
    </row>
    <row r="3839">
      <c r="A3839" s="0" t="s">
        <v>220</v>
      </c>
      <c r="B3839" s="3">
        <v>45106</v>
      </c>
      <c r="C3839" s="3">
        <v>45108</v>
      </c>
      <c r="D3839" s="2">
        <v>2.1454872993</v>
      </c>
      <c r="E3839" s="4">
        <v>258447863</v>
      </c>
      <c r="F3839" s="4">
        <v>264114404</v>
      </c>
    </row>
    <row r="3840">
      <c r="A3840" s="0" t="s">
        <v>220</v>
      </c>
      <c r="B3840" s="3">
        <v>45015</v>
      </c>
      <c r="C3840" s="3">
        <v>45017</v>
      </c>
      <c r="D3840" s="2">
        <v>2.2753456261</v>
      </c>
      <c r="E3840" s="4">
        <v>186789202</v>
      </c>
      <c r="F3840" s="4">
        <v>191138258</v>
      </c>
    </row>
    <row r="3841">
      <c r="A3841" s="0" t="s">
        <v>220</v>
      </c>
      <c r="B3841" s="3">
        <v>44924</v>
      </c>
      <c r="C3841" s="3">
        <v>44927</v>
      </c>
      <c r="D3841" s="2">
        <v>1.6549612901</v>
      </c>
      <c r="E3841" s="4">
        <v>142447177</v>
      </c>
      <c r="F3841" s="4">
        <v>144844294</v>
      </c>
    </row>
    <row r="3842">
      <c r="A3842" s="0" t="s">
        <v>220</v>
      </c>
      <c r="B3842" s="3">
        <v>44833</v>
      </c>
      <c r="C3842" s="3">
        <v>44835</v>
      </c>
      <c r="D3842" s="2">
        <v>3.1225880694</v>
      </c>
      <c r="E3842" s="4">
        <v>76370475</v>
      </c>
      <c r="F3842" s="4">
        <v>78832076</v>
      </c>
    </row>
    <row r="3843">
      <c r="A3843" s="0" t="s">
        <v>220</v>
      </c>
      <c r="B3843" s="3">
        <v>44741</v>
      </c>
      <c r="C3843" s="3">
        <v>44743</v>
      </c>
      <c r="D3843" s="2">
        <v>3.0170188076</v>
      </c>
      <c r="E3843" s="4">
        <v>81953194</v>
      </c>
      <c r="F3843" s="4">
        <v>84502655</v>
      </c>
    </row>
    <row r="3844">
      <c r="A3844" s="0" t="s">
        <v>220</v>
      </c>
      <c r="B3844" s="3">
        <v>44650</v>
      </c>
      <c r="C3844" s="3">
        <v>44652</v>
      </c>
      <c r="D3844" s="2">
        <v>2.8858700049</v>
      </c>
      <c r="E3844" s="4">
        <v>83805530</v>
      </c>
      <c r="F3844" s="4">
        <v>86295918</v>
      </c>
    </row>
    <row r="3845">
      <c r="A3845" s="0" t="s">
        <v>220</v>
      </c>
      <c r="B3845" s="3">
        <v>44559</v>
      </c>
      <c r="C3845" s="3">
        <v>44562</v>
      </c>
      <c r="D3845" s="2">
        <v>2.8112571826</v>
      </c>
      <c r="E3845" s="4">
        <v>84686692</v>
      </c>
      <c r="F3845" s="4">
        <v>87136318</v>
      </c>
    </row>
    <row r="3846">
      <c r="A3846" s="0" t="s">
        <v>220</v>
      </c>
      <c r="B3846" s="3">
        <v>44468</v>
      </c>
      <c r="C3846" s="3">
        <v>44470</v>
      </c>
      <c r="D3846" s="2">
        <v>2.8940992786</v>
      </c>
      <c r="E3846" s="4">
        <v>84526311</v>
      </c>
      <c r="F3846" s="4">
        <v>87045494</v>
      </c>
    </row>
    <row r="3847">
      <c r="A3847" s="0" t="s">
        <v>220</v>
      </c>
      <c r="B3847" s="3">
        <v>44376</v>
      </c>
      <c r="C3847" s="3">
        <v>44378</v>
      </c>
      <c r="D3847" s="2">
        <v>2.7754457988</v>
      </c>
      <c r="E3847" s="4">
        <v>88646144</v>
      </c>
      <c r="F3847" s="4">
        <v>91176704</v>
      </c>
    </row>
    <row r="3848">
      <c r="A3848" s="0" t="s">
        <v>220</v>
      </c>
      <c r="B3848" s="3">
        <v>44285</v>
      </c>
      <c r="C3848" s="3">
        <v>44287</v>
      </c>
      <c r="D3848" s="2">
        <v>2.4797018256</v>
      </c>
      <c r="E3848" s="4">
        <v>89542697</v>
      </c>
      <c r="F3848" s="4">
        <v>91819548</v>
      </c>
    </row>
    <row r="3849">
      <c r="A3849" s="0" t="s">
        <v>220</v>
      </c>
      <c r="B3849" s="3">
        <v>44195</v>
      </c>
      <c r="C3849" s="3">
        <v>44197</v>
      </c>
      <c r="D3849" s="2">
        <v>0.125</v>
      </c>
      <c r="E3849" s="4">
        <v>70690253</v>
      </c>
      <c r="F3849" s="4">
        <v>70778726</v>
      </c>
    </row>
    <row r="3850">
      <c r="A3850" s="0" t="s">
        <v>158</v>
      </c>
      <c r="B3850" s="3">
        <v>45377</v>
      </c>
      <c r="C3850" s="3">
        <v>45383</v>
      </c>
      <c r="D3850" s="2">
        <v>0.0411412611</v>
      </c>
      <c r="E3850" s="4">
        <v>659956069</v>
      </c>
      <c r="F3850" s="4">
        <v>660227695</v>
      </c>
    </row>
    <row r="3851">
      <c r="A3851" s="0" t="s">
        <v>158</v>
      </c>
      <c r="B3851" s="3">
        <v>45288</v>
      </c>
      <c r="C3851" s="3">
        <v>45292</v>
      </c>
      <c r="D3851" s="2">
        <v>0.1301349732</v>
      </c>
      <c r="E3851" s="4">
        <v>693934352</v>
      </c>
      <c r="F3851" s="4">
        <v>694838580</v>
      </c>
    </row>
    <row r="3852">
      <c r="A3852" s="0" t="s">
        <v>158</v>
      </c>
      <c r="B3852" s="3">
        <v>45197</v>
      </c>
      <c r="C3852" s="3">
        <v>45200</v>
      </c>
      <c r="D3852" s="2">
        <v>0.133736703</v>
      </c>
      <c r="E3852" s="4">
        <v>735189588</v>
      </c>
      <c r="F3852" s="4">
        <v>736174123</v>
      </c>
    </row>
    <row r="3853">
      <c r="A3853" s="0" t="s">
        <v>158</v>
      </c>
      <c r="B3853" s="3">
        <v>45106</v>
      </c>
      <c r="C3853" s="3">
        <v>45108</v>
      </c>
      <c r="D3853" s="2">
        <v>0.0408283549</v>
      </c>
      <c r="E3853" s="4">
        <v>763598387</v>
      </c>
      <c r="F3853" s="4">
        <v>763910279</v>
      </c>
    </row>
    <row r="3854">
      <c r="A3854" s="0" t="s">
        <v>158</v>
      </c>
      <c r="B3854" s="3">
        <v>45015</v>
      </c>
      <c r="C3854" s="3">
        <v>45017</v>
      </c>
      <c r="D3854" s="2">
        <v>0.0419757271</v>
      </c>
      <c r="E3854" s="4">
        <v>813883547</v>
      </c>
      <c r="F3854" s="4">
        <v>814225324</v>
      </c>
    </row>
    <row r="3855">
      <c r="A3855" s="0" t="s">
        <v>158</v>
      </c>
      <c r="B3855" s="3">
        <v>44924</v>
      </c>
      <c r="C3855" s="3">
        <v>44927</v>
      </c>
      <c r="D3855" s="2">
        <v>0.0460368089</v>
      </c>
      <c r="E3855" s="4">
        <v>849352758</v>
      </c>
      <c r="F3855" s="4">
        <v>849743953</v>
      </c>
    </row>
    <row r="3856">
      <c r="A3856" s="0" t="s">
        <v>158</v>
      </c>
      <c r="B3856" s="3">
        <v>44833</v>
      </c>
      <c r="C3856" s="3">
        <v>44835</v>
      </c>
      <c r="D3856" s="2">
        <v>0.0658251037</v>
      </c>
      <c r="E3856" s="4">
        <v>983391723</v>
      </c>
      <c r="F3856" s="4">
        <v>984039468</v>
      </c>
    </row>
    <row r="3857">
      <c r="A3857" s="0" t="s">
        <v>158</v>
      </c>
      <c r="B3857" s="3">
        <v>44741</v>
      </c>
      <c r="C3857" s="3">
        <v>44743</v>
      </c>
      <c r="D3857" s="2">
        <v>0.113535821</v>
      </c>
      <c r="E3857" s="4">
        <v>1109229250</v>
      </c>
      <c r="F3857" s="4">
        <v>1110490054</v>
      </c>
    </row>
    <row r="3858">
      <c r="A3858" s="0" t="s">
        <v>158</v>
      </c>
      <c r="B3858" s="3">
        <v>44650</v>
      </c>
      <c r="C3858" s="3">
        <v>44652</v>
      </c>
      <c r="D3858" s="2">
        <v>0.1088509625</v>
      </c>
      <c r="E3858" s="4">
        <v>1289068050</v>
      </c>
      <c r="F3858" s="4">
        <v>1290472742</v>
      </c>
    </row>
    <row r="3859">
      <c r="A3859" s="0" t="s">
        <v>158</v>
      </c>
      <c r="B3859" s="3">
        <v>44559</v>
      </c>
      <c r="C3859" s="3">
        <v>44562</v>
      </c>
      <c r="D3859" s="2">
        <v>0.0591983882</v>
      </c>
      <c r="E3859" s="4">
        <v>1411997699</v>
      </c>
      <c r="F3859" s="4">
        <v>1412834074</v>
      </c>
    </row>
    <row r="3860">
      <c r="A3860" s="0" t="s">
        <v>158</v>
      </c>
      <c r="B3860" s="3">
        <v>44468</v>
      </c>
      <c r="C3860" s="3">
        <v>44470</v>
      </c>
      <c r="D3860" s="2">
        <v>0.0535164056</v>
      </c>
      <c r="E3860" s="4">
        <v>1454855005</v>
      </c>
      <c r="F3860" s="4">
        <v>1455634008</v>
      </c>
    </row>
    <row r="3861">
      <c r="A3861" s="0" t="s">
        <v>158</v>
      </c>
      <c r="B3861" s="3">
        <v>44376</v>
      </c>
      <c r="C3861" s="3">
        <v>44378</v>
      </c>
      <c r="D3861" s="2">
        <v>0.1031397787</v>
      </c>
      <c r="E3861" s="4">
        <v>1445093414</v>
      </c>
      <c r="F3861" s="4">
        <v>1446585419</v>
      </c>
    </row>
    <row r="3862">
      <c r="A3862" s="0" t="s">
        <v>158</v>
      </c>
      <c r="B3862" s="3">
        <v>44285</v>
      </c>
      <c r="C3862" s="3">
        <v>44287</v>
      </c>
      <c r="D3862" s="2">
        <v>0.0134441346</v>
      </c>
      <c r="E3862" s="4">
        <v>1487407842</v>
      </c>
      <c r="F3862" s="4">
        <v>1487607838</v>
      </c>
    </row>
    <row r="3863">
      <c r="A3863" s="0" t="s">
        <v>158</v>
      </c>
      <c r="B3863" s="3">
        <v>44195</v>
      </c>
      <c r="C3863" s="3">
        <v>44197</v>
      </c>
      <c r="D3863" s="2">
        <v>0</v>
      </c>
      <c r="E3863" s="4">
        <v>276071000</v>
      </c>
      <c r="F3863" s="4">
        <v>276071000</v>
      </c>
    </row>
    <row r="3864">
      <c r="A3864" s="0" t="s">
        <v>115</v>
      </c>
      <c r="B3864" s="3">
        <v>45377</v>
      </c>
      <c r="C3864" s="3">
        <v>45383</v>
      </c>
      <c r="D3864" s="2">
        <v>0.0062443565</v>
      </c>
      <c r="E3864" s="4">
        <v>1343913652</v>
      </c>
      <c r="F3864" s="4">
        <v>1343997576</v>
      </c>
    </row>
    <row r="3865">
      <c r="A3865" s="0" t="s">
        <v>115</v>
      </c>
      <c r="B3865" s="3">
        <v>45288</v>
      </c>
      <c r="C3865" s="3">
        <v>45292</v>
      </c>
      <c r="D3865" s="2">
        <v>0.0107502205</v>
      </c>
      <c r="E3865" s="4">
        <v>1391821808</v>
      </c>
      <c r="F3865" s="4">
        <v>1391971448</v>
      </c>
    </row>
    <row r="3866">
      <c r="A3866" s="0" t="s">
        <v>115</v>
      </c>
      <c r="B3866" s="3">
        <v>45197</v>
      </c>
      <c r="C3866" s="3">
        <v>45200</v>
      </c>
      <c r="D3866" s="2">
        <v>0.0121927537</v>
      </c>
      <c r="E3866" s="4">
        <v>1488965219</v>
      </c>
      <c r="F3866" s="4">
        <v>1489146787</v>
      </c>
    </row>
    <row r="3867">
      <c r="A3867" s="0" t="s">
        <v>115</v>
      </c>
      <c r="B3867" s="3">
        <v>45106</v>
      </c>
      <c r="C3867" s="3">
        <v>45108</v>
      </c>
      <c r="D3867" s="2">
        <v>0.0123792586</v>
      </c>
      <c r="E3867" s="4">
        <v>1502222243</v>
      </c>
      <c r="F3867" s="4">
        <v>1502408230</v>
      </c>
    </row>
    <row r="3868">
      <c r="A3868" s="0" t="s">
        <v>115</v>
      </c>
      <c r="B3868" s="3">
        <v>45015</v>
      </c>
      <c r="C3868" s="3">
        <v>45017</v>
      </c>
      <c r="D3868" s="2">
        <v>0.0111301051</v>
      </c>
      <c r="E3868" s="4">
        <v>1548627008</v>
      </c>
      <c r="F3868" s="4">
        <v>1548799391</v>
      </c>
    </row>
    <row r="3869">
      <c r="A3869" s="0" t="s">
        <v>115</v>
      </c>
      <c r="B3869" s="3">
        <v>44924</v>
      </c>
      <c r="C3869" s="3">
        <v>44927</v>
      </c>
      <c r="D3869" s="2">
        <v>0.0242714556</v>
      </c>
      <c r="E3869" s="4">
        <v>1602156047</v>
      </c>
      <c r="F3869" s="4">
        <v>1602545008</v>
      </c>
    </row>
    <row r="3870">
      <c r="A3870" s="0" t="s">
        <v>115</v>
      </c>
      <c r="B3870" s="3">
        <v>44833</v>
      </c>
      <c r="C3870" s="3">
        <v>44835</v>
      </c>
      <c r="D3870" s="2">
        <v>0.0255899974</v>
      </c>
      <c r="E3870" s="4">
        <v>1768937780</v>
      </c>
      <c r="F3870" s="4">
        <v>1769390567</v>
      </c>
    </row>
    <row r="3871">
      <c r="A3871" s="0" t="s">
        <v>115</v>
      </c>
      <c r="B3871" s="3">
        <v>44741</v>
      </c>
      <c r="C3871" s="3">
        <v>44743</v>
      </c>
      <c r="D3871" s="2">
        <v>0.0322326439</v>
      </c>
      <c r="E3871" s="4">
        <v>1884769744</v>
      </c>
      <c r="F3871" s="4">
        <v>1885377451</v>
      </c>
    </row>
    <row r="3872">
      <c r="A3872" s="0" t="s">
        <v>115</v>
      </c>
      <c r="B3872" s="3">
        <v>44650</v>
      </c>
      <c r="C3872" s="3">
        <v>44652</v>
      </c>
      <c r="D3872" s="2">
        <v>0.0411032208</v>
      </c>
      <c r="E3872" s="4">
        <v>1992691048</v>
      </c>
      <c r="F3872" s="4">
        <v>1993510445</v>
      </c>
    </row>
    <row r="3873">
      <c r="A3873" s="0" t="s">
        <v>115</v>
      </c>
      <c r="B3873" s="3">
        <v>44559</v>
      </c>
      <c r="C3873" s="3">
        <v>44562</v>
      </c>
      <c r="D3873" s="2">
        <v>0.0422765362</v>
      </c>
      <c r="E3873" s="4">
        <v>2089942519</v>
      </c>
      <c r="F3873" s="4">
        <v>2090826448</v>
      </c>
    </row>
    <row r="3874">
      <c r="A3874" s="0" t="s">
        <v>115</v>
      </c>
      <c r="B3874" s="3">
        <v>44468</v>
      </c>
      <c r="C3874" s="3">
        <v>44470</v>
      </c>
      <c r="D3874" s="2">
        <v>0.0418754946</v>
      </c>
      <c r="E3874" s="4">
        <v>2078350131</v>
      </c>
      <c r="F3874" s="4">
        <v>2079220815</v>
      </c>
    </row>
    <row r="3875">
      <c r="A3875" s="0" t="s">
        <v>115</v>
      </c>
      <c r="B3875" s="3">
        <v>44376</v>
      </c>
      <c r="C3875" s="3">
        <v>44378</v>
      </c>
      <c r="D3875" s="2">
        <v>0.0514294223</v>
      </c>
      <c r="E3875" s="4">
        <v>2023826788</v>
      </c>
      <c r="F3875" s="4">
        <v>2024868166</v>
      </c>
    </row>
    <row r="3876">
      <c r="A3876" s="0" t="s">
        <v>115</v>
      </c>
      <c r="B3876" s="3">
        <v>44285</v>
      </c>
      <c r="C3876" s="3">
        <v>44287</v>
      </c>
      <c r="D3876" s="2">
        <v>0.0016960533</v>
      </c>
      <c r="E3876" s="4">
        <v>1940943817</v>
      </c>
      <c r="F3876" s="4">
        <v>1940976737</v>
      </c>
    </row>
    <row r="3877">
      <c r="A3877" s="0" t="s">
        <v>198</v>
      </c>
      <c r="B3877" s="3">
        <v>45377</v>
      </c>
      <c r="C3877" s="3">
        <v>45383</v>
      </c>
      <c r="D3877" s="2">
        <v>1.4204187388</v>
      </c>
      <c r="E3877" s="4">
        <v>421434296</v>
      </c>
      <c r="F3877" s="4">
        <v>427506681</v>
      </c>
    </row>
    <row r="3878">
      <c r="A3878" s="0" t="s">
        <v>198</v>
      </c>
      <c r="B3878" s="3">
        <v>45288</v>
      </c>
      <c r="C3878" s="3">
        <v>45292</v>
      </c>
      <c r="D3878" s="2">
        <v>1.4059491569</v>
      </c>
      <c r="E3878" s="4">
        <v>427828662</v>
      </c>
      <c r="F3878" s="4">
        <v>433929490</v>
      </c>
    </row>
    <row r="3879">
      <c r="A3879" s="0" t="s">
        <v>198</v>
      </c>
      <c r="B3879" s="3">
        <v>45197</v>
      </c>
      <c r="C3879" s="3">
        <v>45200</v>
      </c>
      <c r="D3879" s="2">
        <v>1.3495278219</v>
      </c>
      <c r="E3879" s="4">
        <v>439625103</v>
      </c>
      <c r="F3879" s="4">
        <v>445639127</v>
      </c>
    </row>
    <row r="3880">
      <c r="A3880" s="0" t="s">
        <v>198</v>
      </c>
      <c r="B3880" s="3">
        <v>45106</v>
      </c>
      <c r="C3880" s="3">
        <v>45108</v>
      </c>
      <c r="D3880" s="2">
        <v>1.362761902</v>
      </c>
      <c r="E3880" s="4">
        <v>442333284</v>
      </c>
      <c r="F3880" s="4">
        <v>448444515</v>
      </c>
    </row>
    <row r="3881">
      <c r="A3881" s="0" t="s">
        <v>198</v>
      </c>
      <c r="B3881" s="3">
        <v>45015</v>
      </c>
      <c r="C3881" s="3">
        <v>45017</v>
      </c>
      <c r="D3881" s="2">
        <v>1.3571197664</v>
      </c>
      <c r="E3881" s="4">
        <v>450822724</v>
      </c>
      <c r="F3881" s="4">
        <v>457025102</v>
      </c>
    </row>
    <row r="3882">
      <c r="A3882" s="0" t="s">
        <v>198</v>
      </c>
      <c r="B3882" s="3">
        <v>44924</v>
      </c>
      <c r="C3882" s="3">
        <v>44927</v>
      </c>
      <c r="D3882" s="2">
        <v>0.6676220771</v>
      </c>
      <c r="E3882" s="4">
        <v>457370302</v>
      </c>
      <c r="F3882" s="4">
        <v>460444330</v>
      </c>
    </row>
    <row r="3883">
      <c r="A3883" s="0" t="s">
        <v>198</v>
      </c>
      <c r="B3883" s="3">
        <v>44833</v>
      </c>
      <c r="C3883" s="3">
        <v>44835</v>
      </c>
      <c r="D3883" s="2">
        <v>1.2969970038</v>
      </c>
      <c r="E3883" s="4">
        <v>207885899</v>
      </c>
      <c r="F3883" s="4">
        <v>210617603</v>
      </c>
    </row>
    <row r="3884">
      <c r="A3884" s="0" t="s">
        <v>198</v>
      </c>
      <c r="B3884" s="3">
        <v>44741</v>
      </c>
      <c r="C3884" s="3">
        <v>44743</v>
      </c>
      <c r="D3884" s="2">
        <v>1.2296530068</v>
      </c>
      <c r="E3884" s="4">
        <v>190619115</v>
      </c>
      <c r="F3884" s="4">
        <v>192992250</v>
      </c>
    </row>
    <row r="3885">
      <c r="A3885" s="0" t="s">
        <v>198</v>
      </c>
      <c r="B3885" s="3">
        <v>44650</v>
      </c>
      <c r="C3885" s="3">
        <v>44652</v>
      </c>
      <c r="D3885" s="2">
        <v>1.3654938781</v>
      </c>
      <c r="E3885" s="4">
        <v>173352204</v>
      </c>
      <c r="F3885" s="4">
        <v>175752088</v>
      </c>
    </row>
    <row r="3886">
      <c r="A3886" s="0" t="s">
        <v>198</v>
      </c>
      <c r="B3886" s="3">
        <v>44559</v>
      </c>
      <c r="C3886" s="3">
        <v>44562</v>
      </c>
      <c r="D3886" s="2">
        <v>1.3165659355</v>
      </c>
      <c r="E3886" s="4">
        <v>175116583</v>
      </c>
      <c r="F3886" s="4">
        <v>177452867</v>
      </c>
    </row>
    <row r="3887">
      <c r="A3887" s="0" t="s">
        <v>198</v>
      </c>
      <c r="B3887" s="3">
        <v>44468</v>
      </c>
      <c r="C3887" s="3">
        <v>44470</v>
      </c>
      <c r="D3887" s="2">
        <v>1.3277547545</v>
      </c>
      <c r="E3887" s="4">
        <v>166543439</v>
      </c>
      <c r="F3887" s="4">
        <v>168784483</v>
      </c>
    </row>
    <row r="3888">
      <c r="A3888" s="0" t="s">
        <v>198</v>
      </c>
      <c r="B3888" s="3">
        <v>44376</v>
      </c>
      <c r="C3888" s="3">
        <v>44378</v>
      </c>
      <c r="D3888" s="2">
        <v>0.77626054</v>
      </c>
      <c r="E3888" s="4">
        <v>167309469</v>
      </c>
      <c r="F3888" s="4">
        <v>168618387</v>
      </c>
    </row>
    <row r="3889">
      <c r="A3889" s="0" t="s">
        <v>198</v>
      </c>
      <c r="B3889" s="3">
        <v>44286</v>
      </c>
      <c r="C3889" s="3">
        <v>44287</v>
      </c>
      <c r="D3889" s="2">
        <v>0</v>
      </c>
      <c r="E3889" s="4">
        <v>136157879</v>
      </c>
      <c r="F3889" s="4">
        <v>136157879</v>
      </c>
    </row>
    <row r="3890">
      <c r="A3890" s="0" t="s">
        <v>53</v>
      </c>
      <c r="B3890" s="3">
        <v>45377</v>
      </c>
      <c r="C3890" s="3">
        <v>45383</v>
      </c>
      <c r="D3890" s="2">
        <v>0.264327585</v>
      </c>
      <c r="E3890" s="4">
        <v>8350474424</v>
      </c>
      <c r="F3890" s="4">
        <v>8372605530</v>
      </c>
    </row>
    <row r="3891">
      <c r="A3891" s="0" t="s">
        <v>53</v>
      </c>
      <c r="B3891" s="3">
        <v>45288</v>
      </c>
      <c r="C3891" s="3">
        <v>45292</v>
      </c>
      <c r="D3891" s="2">
        <v>0.2751502303</v>
      </c>
      <c r="E3891" s="4">
        <v>8377731011</v>
      </c>
      <c r="F3891" s="4">
        <v>8400845958</v>
      </c>
    </row>
    <row r="3892">
      <c r="A3892" s="0" t="s">
        <v>53</v>
      </c>
      <c r="B3892" s="3">
        <v>45197</v>
      </c>
      <c r="C3892" s="3">
        <v>45200</v>
      </c>
      <c r="D3892" s="2">
        <v>0.2766396773</v>
      </c>
      <c r="E3892" s="4">
        <v>8432137602</v>
      </c>
      <c r="F3892" s="4">
        <v>8455528950</v>
      </c>
    </row>
    <row r="3893">
      <c r="A3893" s="0" t="s">
        <v>53</v>
      </c>
      <c r="B3893" s="3">
        <v>45106</v>
      </c>
      <c r="C3893" s="3">
        <v>45108</v>
      </c>
      <c r="D3893" s="2">
        <v>0.2488951496</v>
      </c>
      <c r="E3893" s="4">
        <v>8091483981</v>
      </c>
      <c r="F3893" s="4">
        <v>8111673543</v>
      </c>
    </row>
    <row r="3894">
      <c r="A3894" s="0" t="s">
        <v>53</v>
      </c>
      <c r="B3894" s="3">
        <v>45015</v>
      </c>
      <c r="C3894" s="3">
        <v>45017</v>
      </c>
      <c r="D3894" s="2">
        <v>0.2885103874</v>
      </c>
      <c r="E3894" s="4">
        <v>7227067381</v>
      </c>
      <c r="F3894" s="4">
        <v>7247978552</v>
      </c>
    </row>
    <row r="3895">
      <c r="A3895" s="0" t="s">
        <v>53</v>
      </c>
      <c r="B3895" s="3">
        <v>44924</v>
      </c>
      <c r="C3895" s="3">
        <v>44927</v>
      </c>
      <c r="D3895" s="2">
        <v>0.2273124501</v>
      </c>
      <c r="E3895" s="4">
        <v>6542031324</v>
      </c>
      <c r="F3895" s="4">
        <v>6556936056</v>
      </c>
    </row>
    <row r="3896">
      <c r="A3896" s="0" t="s">
        <v>53</v>
      </c>
      <c r="B3896" s="3">
        <v>44833</v>
      </c>
      <c r="C3896" s="3">
        <v>44835</v>
      </c>
      <c r="D3896" s="2">
        <v>0.3311617294</v>
      </c>
      <c r="E3896" s="4">
        <v>5048650242</v>
      </c>
      <c r="F3896" s="4">
        <v>5065424991</v>
      </c>
    </row>
    <row r="3897">
      <c r="A3897" s="0" t="s">
        <v>53</v>
      </c>
      <c r="B3897" s="3">
        <v>44741</v>
      </c>
      <c r="C3897" s="3">
        <v>44743</v>
      </c>
      <c r="D3897" s="2">
        <v>0.313403937</v>
      </c>
      <c r="E3897" s="4">
        <v>4599203763</v>
      </c>
      <c r="F3897" s="4">
        <v>4613663165</v>
      </c>
    </row>
    <row r="3898">
      <c r="A3898" s="0" t="s">
        <v>53</v>
      </c>
      <c r="B3898" s="3">
        <v>44650</v>
      </c>
      <c r="C3898" s="3">
        <v>44652</v>
      </c>
      <c r="D3898" s="2">
        <v>0.3078855367</v>
      </c>
      <c r="E3898" s="4">
        <v>3641490130</v>
      </c>
      <c r="F3898" s="4">
        <v>3652736377</v>
      </c>
    </row>
    <row r="3899">
      <c r="A3899" s="0" t="s">
        <v>53</v>
      </c>
      <c r="B3899" s="3">
        <v>44559</v>
      </c>
      <c r="C3899" s="3">
        <v>44562</v>
      </c>
      <c r="D3899" s="2">
        <v>0.3281441938</v>
      </c>
      <c r="E3899" s="4">
        <v>2904174591</v>
      </c>
      <c r="F3899" s="4">
        <v>2913735846</v>
      </c>
    </row>
    <row r="3900">
      <c r="A3900" s="0" t="s">
        <v>53</v>
      </c>
      <c r="B3900" s="3">
        <v>44468</v>
      </c>
      <c r="C3900" s="3">
        <v>44470</v>
      </c>
      <c r="D3900" s="2">
        <v>0.2589550772</v>
      </c>
      <c r="E3900" s="4">
        <v>2502066851</v>
      </c>
      <c r="F3900" s="4">
        <v>2508562902</v>
      </c>
    </row>
    <row r="3901">
      <c r="A3901" s="0" t="s">
        <v>53</v>
      </c>
      <c r="B3901" s="3">
        <v>44376</v>
      </c>
      <c r="C3901" s="3">
        <v>44378</v>
      </c>
      <c r="D3901" s="2">
        <v>0.0672390931</v>
      </c>
      <c r="E3901" s="4">
        <v>1944854921</v>
      </c>
      <c r="F3901" s="4">
        <v>1946163504</v>
      </c>
    </row>
    <row r="3902">
      <c r="A3902" s="0" t="s">
        <v>53</v>
      </c>
      <c r="B3902" s="3">
        <v>44284</v>
      </c>
      <c r="C3902" s="3">
        <v>44287</v>
      </c>
      <c r="D3902" s="2">
        <v>0</v>
      </c>
      <c r="E3902" s="4">
        <v>134552000</v>
      </c>
      <c r="F3902" s="4">
        <v>134552000</v>
      </c>
    </row>
    <row r="3903">
      <c r="A3903" s="0" t="s">
        <v>113</v>
      </c>
      <c r="B3903" s="3">
        <v>45377</v>
      </c>
      <c r="C3903" s="3">
        <v>45383</v>
      </c>
      <c r="D3903" s="2">
        <v>0.0234556233</v>
      </c>
      <c r="E3903" s="4">
        <v>1401582330</v>
      </c>
      <c r="F3903" s="4">
        <v>1401911157</v>
      </c>
    </row>
    <row r="3904">
      <c r="A3904" s="0" t="s">
        <v>113</v>
      </c>
      <c r="B3904" s="3">
        <v>45288</v>
      </c>
      <c r="C3904" s="3">
        <v>45292</v>
      </c>
      <c r="D3904" s="2">
        <v>0.0265775721</v>
      </c>
      <c r="E3904" s="4">
        <v>1439184558</v>
      </c>
      <c r="F3904" s="4">
        <v>1439567160</v>
      </c>
    </row>
    <row r="3905">
      <c r="A3905" s="0" t="s">
        <v>113</v>
      </c>
      <c r="B3905" s="3">
        <v>45197</v>
      </c>
      <c r="C3905" s="3">
        <v>45200</v>
      </c>
      <c r="D3905" s="2">
        <v>0.027704906</v>
      </c>
      <c r="E3905" s="4">
        <v>1541065257</v>
      </c>
      <c r="F3905" s="4">
        <v>1541492326</v>
      </c>
    </row>
    <row r="3906">
      <c r="A3906" s="0" t="s">
        <v>113</v>
      </c>
      <c r="B3906" s="3">
        <v>45106</v>
      </c>
      <c r="C3906" s="3">
        <v>45108</v>
      </c>
      <c r="D3906" s="2">
        <v>0.0283663514</v>
      </c>
      <c r="E3906" s="4">
        <v>1578690641</v>
      </c>
      <c r="F3906" s="4">
        <v>1579138585</v>
      </c>
    </row>
    <row r="3907">
      <c r="A3907" s="0" t="s">
        <v>113</v>
      </c>
      <c r="B3907" s="3">
        <v>45015</v>
      </c>
      <c r="C3907" s="3">
        <v>45017</v>
      </c>
      <c r="D3907" s="2">
        <v>0.0292228524</v>
      </c>
      <c r="E3907" s="4">
        <v>1599626038</v>
      </c>
      <c r="F3907" s="4">
        <v>1600093631</v>
      </c>
    </row>
    <row r="3908">
      <c r="A3908" s="0" t="s">
        <v>113</v>
      </c>
      <c r="B3908" s="3">
        <v>44924</v>
      </c>
      <c r="C3908" s="3">
        <v>44927</v>
      </c>
      <c r="D3908" s="2">
        <v>0.034925026</v>
      </c>
      <c r="E3908" s="4">
        <v>1659496291</v>
      </c>
      <c r="F3908" s="4">
        <v>1660076073</v>
      </c>
    </row>
    <row r="3909">
      <c r="A3909" s="0" t="s">
        <v>113</v>
      </c>
      <c r="B3909" s="3">
        <v>44833</v>
      </c>
      <c r="C3909" s="3">
        <v>44835</v>
      </c>
      <c r="D3909" s="2">
        <v>0.0327271999</v>
      </c>
      <c r="E3909" s="4">
        <v>1757637943</v>
      </c>
      <c r="F3909" s="4">
        <v>1758213357</v>
      </c>
    </row>
    <row r="3910">
      <c r="A3910" s="0" t="s">
        <v>113</v>
      </c>
      <c r="B3910" s="3">
        <v>44741</v>
      </c>
      <c r="C3910" s="3">
        <v>44743</v>
      </c>
      <c r="D3910" s="2">
        <v>0.0381700482</v>
      </c>
      <c r="E3910" s="4">
        <v>1836752440</v>
      </c>
      <c r="F3910" s="4">
        <v>1837453797</v>
      </c>
    </row>
    <row r="3911">
      <c r="A3911" s="0" t="s">
        <v>113</v>
      </c>
      <c r="B3911" s="3">
        <v>44650</v>
      </c>
      <c r="C3911" s="3">
        <v>44652</v>
      </c>
      <c r="D3911" s="2">
        <v>0.0427151613</v>
      </c>
      <c r="E3911" s="4">
        <v>1916486199</v>
      </c>
      <c r="F3911" s="4">
        <v>1917305179</v>
      </c>
    </row>
    <row r="3912">
      <c r="A3912" s="0" t="s">
        <v>113</v>
      </c>
      <c r="B3912" s="3">
        <v>44559</v>
      </c>
      <c r="C3912" s="3">
        <v>44562</v>
      </c>
      <c r="D3912" s="2">
        <v>0.0342868134</v>
      </c>
      <c r="E3912" s="4">
        <v>1800127355</v>
      </c>
      <c r="F3912" s="4">
        <v>1800744773</v>
      </c>
    </row>
    <row r="3913">
      <c r="A3913" s="0" t="s">
        <v>113</v>
      </c>
      <c r="B3913" s="3">
        <v>44468</v>
      </c>
      <c r="C3913" s="3">
        <v>44470</v>
      </c>
      <c r="D3913" s="2">
        <v>0.0385497485</v>
      </c>
      <c r="E3913" s="4">
        <v>1544402813</v>
      </c>
      <c r="F3913" s="4">
        <v>1544998406</v>
      </c>
    </row>
    <row r="3914">
      <c r="A3914" s="0" t="s">
        <v>113</v>
      </c>
      <c r="B3914" s="3">
        <v>44376</v>
      </c>
      <c r="C3914" s="3">
        <v>44378</v>
      </c>
      <c r="D3914" s="2">
        <v>0.018869183</v>
      </c>
      <c r="E3914" s="4">
        <v>1125013928</v>
      </c>
      <c r="F3914" s="4">
        <v>1125226249</v>
      </c>
    </row>
    <row r="3915">
      <c r="A3915" s="0" t="s">
        <v>127</v>
      </c>
      <c r="B3915" s="3">
        <v>45377</v>
      </c>
      <c r="C3915" s="3">
        <v>45383</v>
      </c>
      <c r="D3915" s="2">
        <v>1.3225432791</v>
      </c>
      <c r="E3915" s="4">
        <v>1082239305</v>
      </c>
      <c r="F3915" s="4">
        <v>1096744222</v>
      </c>
    </row>
    <row r="3916">
      <c r="A3916" s="0" t="s">
        <v>127</v>
      </c>
      <c r="B3916" s="3">
        <v>45288</v>
      </c>
      <c r="C3916" s="3">
        <v>45292</v>
      </c>
      <c r="D3916" s="2">
        <v>1.3068323451</v>
      </c>
      <c r="E3916" s="4">
        <v>1120154757</v>
      </c>
      <c r="F3916" s="4">
        <v>1134987136</v>
      </c>
    </row>
    <row r="3917">
      <c r="A3917" s="0" t="s">
        <v>127</v>
      </c>
      <c r="B3917" s="3">
        <v>45197</v>
      </c>
      <c r="C3917" s="3">
        <v>45200</v>
      </c>
      <c r="D3917" s="2">
        <v>1.2625136704</v>
      </c>
      <c r="E3917" s="4">
        <v>1180915000</v>
      </c>
      <c r="F3917" s="4">
        <v>1196014851</v>
      </c>
    </row>
    <row r="3918">
      <c r="A3918" s="0" t="s">
        <v>127</v>
      </c>
      <c r="B3918" s="3">
        <v>45106</v>
      </c>
      <c r="C3918" s="3">
        <v>45108</v>
      </c>
      <c r="D3918" s="2">
        <v>1.2332146816</v>
      </c>
      <c r="E3918" s="4">
        <v>1239091937</v>
      </c>
      <c r="F3918" s="4">
        <v>1254563397</v>
      </c>
    </row>
    <row r="3919">
      <c r="A3919" s="0" t="s">
        <v>127</v>
      </c>
      <c r="B3919" s="3">
        <v>45015</v>
      </c>
      <c r="C3919" s="3">
        <v>45017</v>
      </c>
      <c r="D3919" s="2">
        <v>1.251482615</v>
      </c>
      <c r="E3919" s="4">
        <v>1262230552</v>
      </c>
      <c r="F3919" s="4">
        <v>1278227345</v>
      </c>
    </row>
    <row r="3920">
      <c r="A3920" s="0" t="s">
        <v>127</v>
      </c>
      <c r="B3920" s="3">
        <v>44924</v>
      </c>
      <c r="C3920" s="3">
        <v>44927</v>
      </c>
      <c r="D3920" s="2">
        <v>1.1789579699</v>
      </c>
      <c r="E3920" s="4">
        <v>1367101229</v>
      </c>
      <c r="F3920" s="4">
        <v>1383411064</v>
      </c>
    </row>
    <row r="3921">
      <c r="A3921" s="0" t="s">
        <v>127</v>
      </c>
      <c r="B3921" s="3">
        <v>44833</v>
      </c>
      <c r="C3921" s="3">
        <v>44835</v>
      </c>
      <c r="D3921" s="2">
        <v>1.1872850352</v>
      </c>
      <c r="E3921" s="4">
        <v>1436883485</v>
      </c>
      <c r="F3921" s="4">
        <v>1454148371</v>
      </c>
    </row>
    <row r="3922">
      <c r="A3922" s="0" t="s">
        <v>127</v>
      </c>
      <c r="B3922" s="3">
        <v>44741</v>
      </c>
      <c r="C3922" s="3">
        <v>44743</v>
      </c>
      <c r="D3922" s="2">
        <v>1.2184968433</v>
      </c>
      <c r="E3922" s="4">
        <v>1490330978</v>
      </c>
      <c r="F3922" s="4">
        <v>1508714618</v>
      </c>
    </row>
    <row r="3923">
      <c r="A3923" s="0" t="s">
        <v>127</v>
      </c>
      <c r="B3923" s="3">
        <v>44650</v>
      </c>
      <c r="C3923" s="3">
        <v>44652</v>
      </c>
      <c r="D3923" s="2">
        <v>1.1560545592</v>
      </c>
      <c r="E3923" s="4">
        <v>1582992304</v>
      </c>
      <c r="F3923" s="4">
        <v>1601506594</v>
      </c>
    </row>
    <row r="3924">
      <c r="A3924" s="0" t="s">
        <v>127</v>
      </c>
      <c r="B3924" s="3">
        <v>44559</v>
      </c>
      <c r="C3924" s="3">
        <v>44562</v>
      </c>
      <c r="D3924" s="2">
        <v>0.9065152346</v>
      </c>
      <c r="E3924" s="4">
        <v>1537097874</v>
      </c>
      <c r="F3924" s="4">
        <v>1551159370</v>
      </c>
    </row>
    <row r="3925">
      <c r="A3925" s="0" t="s">
        <v>127</v>
      </c>
      <c r="B3925" s="3">
        <v>44468</v>
      </c>
      <c r="C3925" s="3">
        <v>44470</v>
      </c>
      <c r="D3925" s="2">
        <v>0.8921834971</v>
      </c>
      <c r="E3925" s="4">
        <v>1148991211</v>
      </c>
      <c r="F3925" s="4">
        <v>1159334603</v>
      </c>
    </row>
    <row r="3926">
      <c r="A3926" s="0" t="s">
        <v>127</v>
      </c>
      <c r="B3926" s="3">
        <v>44376</v>
      </c>
      <c r="C3926" s="3">
        <v>44378</v>
      </c>
      <c r="D3926" s="2">
        <v>0.2777955784</v>
      </c>
      <c r="E3926" s="4">
        <v>734875318</v>
      </c>
      <c r="F3926" s="4">
        <v>736922456</v>
      </c>
    </row>
    <row r="3927">
      <c r="A3927" s="0" t="s">
        <v>36</v>
      </c>
      <c r="B3927" s="3">
        <v>45377</v>
      </c>
      <c r="C3927" s="3">
        <v>45383</v>
      </c>
      <c r="D3927" s="2">
        <v>0.1924664641</v>
      </c>
      <c r="E3927" s="4">
        <v>18957597873</v>
      </c>
      <c r="F3927" s="4">
        <v>18994155252</v>
      </c>
    </row>
    <row r="3928">
      <c r="A3928" s="0" t="s">
        <v>36</v>
      </c>
      <c r="B3928" s="3">
        <v>45288</v>
      </c>
      <c r="C3928" s="3">
        <v>45292</v>
      </c>
      <c r="D3928" s="2">
        <v>0.1840079481</v>
      </c>
      <c r="E3928" s="4">
        <v>19611152513</v>
      </c>
      <c r="F3928" s="4">
        <v>19647305116</v>
      </c>
    </row>
    <row r="3929">
      <c r="A3929" s="0" t="s">
        <v>36</v>
      </c>
      <c r="B3929" s="3">
        <v>45197</v>
      </c>
      <c r="C3929" s="3">
        <v>45200</v>
      </c>
      <c r="D3929" s="2">
        <v>0.1902543648</v>
      </c>
      <c r="E3929" s="4">
        <v>19608226279</v>
      </c>
      <c r="F3929" s="4">
        <v>19645602896</v>
      </c>
    </row>
    <row r="3930">
      <c r="A3930" s="0" t="s">
        <v>36</v>
      </c>
      <c r="B3930" s="3">
        <v>45106</v>
      </c>
      <c r="C3930" s="3">
        <v>45108</v>
      </c>
      <c r="D3930" s="2">
        <v>0.190154397</v>
      </c>
      <c r="E3930" s="4">
        <v>20162229599</v>
      </c>
      <c r="F3930" s="4">
        <v>20200642008</v>
      </c>
    </row>
    <row r="3931">
      <c r="A3931" s="0" t="s">
        <v>36</v>
      </c>
      <c r="B3931" s="3">
        <v>45015</v>
      </c>
      <c r="C3931" s="3">
        <v>45017</v>
      </c>
      <c r="D3931" s="2">
        <v>0.1942998986</v>
      </c>
      <c r="E3931" s="4">
        <v>18600189338</v>
      </c>
      <c r="F3931" s="4">
        <v>18636399844</v>
      </c>
    </row>
    <row r="3932">
      <c r="A3932" s="0" t="s">
        <v>36</v>
      </c>
      <c r="B3932" s="3">
        <v>44924</v>
      </c>
      <c r="C3932" s="3">
        <v>44927</v>
      </c>
      <c r="D3932" s="2">
        <v>0.2202565977</v>
      </c>
      <c r="E3932" s="4">
        <v>16406465480</v>
      </c>
      <c r="F3932" s="4">
        <v>16442681571</v>
      </c>
    </row>
    <row r="3933">
      <c r="A3933" s="0" t="s">
        <v>36</v>
      </c>
      <c r="B3933" s="3">
        <v>44833</v>
      </c>
      <c r="C3933" s="3">
        <v>44835</v>
      </c>
      <c r="D3933" s="2">
        <v>0.23166409</v>
      </c>
      <c r="E3933" s="4">
        <v>13009507053</v>
      </c>
      <c r="F3933" s="4">
        <v>13039715391</v>
      </c>
    </row>
    <row r="3934">
      <c r="A3934" s="0" t="s">
        <v>36</v>
      </c>
      <c r="B3934" s="3">
        <v>44741</v>
      </c>
      <c r="C3934" s="3">
        <v>44743</v>
      </c>
      <c r="D3934" s="2">
        <v>0.1820034295</v>
      </c>
      <c r="E3934" s="4">
        <v>11576347873</v>
      </c>
      <c r="F3934" s="4">
        <v>11597455640</v>
      </c>
    </row>
    <row r="3935">
      <c r="A3935" s="0" t="s">
        <v>36</v>
      </c>
      <c r="B3935" s="3">
        <v>44650</v>
      </c>
      <c r="C3935" s="3">
        <v>44652</v>
      </c>
      <c r="D3935" s="2">
        <v>0.217414866</v>
      </c>
      <c r="E3935" s="4">
        <v>11010871138</v>
      </c>
      <c r="F3935" s="4">
        <v>11034862570</v>
      </c>
    </row>
    <row r="3936">
      <c r="A3936" s="0" t="s">
        <v>36</v>
      </c>
      <c r="B3936" s="3">
        <v>44559</v>
      </c>
      <c r="C3936" s="3">
        <v>44562</v>
      </c>
      <c r="D3936" s="2">
        <v>0.184916061</v>
      </c>
      <c r="E3936" s="4">
        <v>7137822009</v>
      </c>
      <c r="F3936" s="4">
        <v>7151045441</v>
      </c>
    </row>
    <row r="3937">
      <c r="A3937" s="0" t="s">
        <v>36</v>
      </c>
      <c r="B3937" s="3">
        <v>44468</v>
      </c>
      <c r="C3937" s="3">
        <v>44470</v>
      </c>
      <c r="D3937" s="2">
        <v>0.1723645399</v>
      </c>
      <c r="E3937" s="4">
        <v>6493886111</v>
      </c>
      <c r="F3937" s="4">
        <v>6505098594</v>
      </c>
    </row>
    <row r="3938">
      <c r="A3938" s="0" t="s">
        <v>36</v>
      </c>
      <c r="B3938" s="3">
        <v>44376</v>
      </c>
      <c r="C3938" s="3">
        <v>44378</v>
      </c>
      <c r="D3938" s="2">
        <v>0</v>
      </c>
      <c r="E3938" s="4">
        <v>6066019594</v>
      </c>
      <c r="F3938" s="4">
        <v>6066019594</v>
      </c>
    </row>
    <row r="3939">
      <c r="A3939" s="0" t="s">
        <v>117</v>
      </c>
      <c r="B3939" s="3">
        <v>45377</v>
      </c>
      <c r="C3939" s="3">
        <v>45383</v>
      </c>
      <c r="D3939" s="2">
        <v>0.0245145964</v>
      </c>
      <c r="E3939" s="4">
        <v>1327879008</v>
      </c>
      <c r="F3939" s="4">
        <v>1328204612</v>
      </c>
    </row>
    <row r="3940">
      <c r="A3940" s="0" t="s">
        <v>117</v>
      </c>
      <c r="B3940" s="3">
        <v>45288</v>
      </c>
      <c r="C3940" s="3">
        <v>45292</v>
      </c>
      <c r="D3940" s="2">
        <v>0.0321909636</v>
      </c>
      <c r="E3940" s="4">
        <v>1397749741</v>
      </c>
      <c r="F3940" s="4">
        <v>1398199835</v>
      </c>
    </row>
    <row r="3941">
      <c r="A3941" s="0" t="s">
        <v>117</v>
      </c>
      <c r="B3941" s="3">
        <v>45197</v>
      </c>
      <c r="C3941" s="3">
        <v>45200</v>
      </c>
      <c r="D3941" s="2">
        <v>0.0294937362</v>
      </c>
      <c r="E3941" s="4">
        <v>1473769749</v>
      </c>
      <c r="F3941" s="4">
        <v>1474204547</v>
      </c>
    </row>
    <row r="3942">
      <c r="A3942" s="0" t="s">
        <v>117</v>
      </c>
      <c r="B3942" s="3">
        <v>45106</v>
      </c>
      <c r="C3942" s="3">
        <v>45108</v>
      </c>
      <c r="D3942" s="2">
        <v>0.0367915885</v>
      </c>
      <c r="E3942" s="4">
        <v>1502529687</v>
      </c>
      <c r="F3942" s="4">
        <v>1503082695</v>
      </c>
    </row>
    <row r="3943">
      <c r="A3943" s="0" t="s">
        <v>117</v>
      </c>
      <c r="B3943" s="3">
        <v>45015</v>
      </c>
      <c r="C3943" s="3">
        <v>45017</v>
      </c>
      <c r="D3943" s="2">
        <v>0.0367639123</v>
      </c>
      <c r="E3943" s="4">
        <v>1542214755</v>
      </c>
      <c r="F3943" s="4">
        <v>1542781942</v>
      </c>
    </row>
    <row r="3944">
      <c r="A3944" s="0" t="s">
        <v>117</v>
      </c>
      <c r="B3944" s="3">
        <v>44924</v>
      </c>
      <c r="C3944" s="3">
        <v>44927</v>
      </c>
      <c r="D3944" s="2">
        <v>0.0434102963</v>
      </c>
      <c r="E3944" s="4">
        <v>1580767792</v>
      </c>
      <c r="F3944" s="4">
        <v>1581454306</v>
      </c>
    </row>
    <row r="3945">
      <c r="A3945" s="0" t="s">
        <v>117</v>
      </c>
      <c r="B3945" s="3">
        <v>44833</v>
      </c>
      <c r="C3945" s="3">
        <v>44835</v>
      </c>
      <c r="D3945" s="2">
        <v>0.0452538963</v>
      </c>
      <c r="E3945" s="4">
        <v>1683163680</v>
      </c>
      <c r="F3945" s="4">
        <v>1683925722</v>
      </c>
    </row>
    <row r="3946">
      <c r="A3946" s="0" t="s">
        <v>117</v>
      </c>
      <c r="B3946" s="3">
        <v>44741</v>
      </c>
      <c r="C3946" s="3">
        <v>44743</v>
      </c>
      <c r="D3946" s="2">
        <v>0.0612306371</v>
      </c>
      <c r="E3946" s="4">
        <v>1750971696</v>
      </c>
      <c r="F3946" s="4">
        <v>1752044484</v>
      </c>
    </row>
    <row r="3947">
      <c r="A3947" s="0" t="s">
        <v>117</v>
      </c>
      <c r="B3947" s="3">
        <v>44650</v>
      </c>
      <c r="C3947" s="3">
        <v>44652</v>
      </c>
      <c r="D3947" s="2">
        <v>0.0543136139</v>
      </c>
      <c r="E3947" s="4">
        <v>1758093446</v>
      </c>
      <c r="F3947" s="4">
        <v>1759048849</v>
      </c>
    </row>
    <row r="3948">
      <c r="A3948" s="0" t="s">
        <v>117</v>
      </c>
      <c r="B3948" s="3">
        <v>44559</v>
      </c>
      <c r="C3948" s="3">
        <v>44562</v>
      </c>
      <c r="D3948" s="2">
        <v>0.0374989491</v>
      </c>
      <c r="E3948" s="4">
        <v>1398530576</v>
      </c>
      <c r="F3948" s="4">
        <v>1399055207</v>
      </c>
    </row>
    <row r="3949">
      <c r="A3949" s="0" t="s">
        <v>117</v>
      </c>
      <c r="B3949" s="3">
        <v>44468</v>
      </c>
      <c r="C3949" s="3">
        <v>44470</v>
      </c>
      <c r="D3949" s="2">
        <v>0.3670924005</v>
      </c>
      <c r="E3949" s="4">
        <v>629603175</v>
      </c>
      <c r="F3949" s="4">
        <v>631922916</v>
      </c>
    </row>
    <row r="3950">
      <c r="A3950" s="0" t="s">
        <v>99</v>
      </c>
      <c r="B3950" s="3">
        <v>45377</v>
      </c>
      <c r="C3950" s="3">
        <v>45383</v>
      </c>
      <c r="D3950" s="2">
        <v>0.075700166</v>
      </c>
      <c r="E3950" s="4">
        <v>1778458557</v>
      </c>
      <c r="F3950" s="4">
        <v>1779805873</v>
      </c>
    </row>
    <row r="3951">
      <c r="A3951" s="0" t="s">
        <v>99</v>
      </c>
      <c r="B3951" s="3">
        <v>45288</v>
      </c>
      <c r="C3951" s="3">
        <v>45292</v>
      </c>
      <c r="D3951" s="2">
        <v>0.0954355503</v>
      </c>
      <c r="E3951" s="4">
        <v>1847734393</v>
      </c>
      <c r="F3951" s="4">
        <v>1849499473</v>
      </c>
    </row>
    <row r="3952">
      <c r="A3952" s="0" t="s">
        <v>99</v>
      </c>
      <c r="B3952" s="3">
        <v>45197</v>
      </c>
      <c r="C3952" s="3">
        <v>45200</v>
      </c>
      <c r="D3952" s="2">
        <v>0.0907496323</v>
      </c>
      <c r="E3952" s="4">
        <v>1951001617</v>
      </c>
      <c r="F3952" s="4">
        <v>1952773752</v>
      </c>
    </row>
    <row r="3953">
      <c r="A3953" s="0" t="s">
        <v>99</v>
      </c>
      <c r="B3953" s="3">
        <v>45106</v>
      </c>
      <c r="C3953" s="3">
        <v>45108</v>
      </c>
      <c r="D3953" s="2">
        <v>0.1035282244</v>
      </c>
      <c r="E3953" s="4">
        <v>1776527067</v>
      </c>
      <c r="F3953" s="4">
        <v>1778368180</v>
      </c>
    </row>
    <row r="3954">
      <c r="A3954" s="0" t="s">
        <v>99</v>
      </c>
      <c r="B3954" s="3">
        <v>45015</v>
      </c>
      <c r="C3954" s="3">
        <v>45017</v>
      </c>
      <c r="D3954" s="2">
        <v>0.1169202758</v>
      </c>
      <c r="E3954" s="4">
        <v>1846570839</v>
      </c>
      <c r="F3954" s="4">
        <v>1848732382</v>
      </c>
    </row>
    <row r="3955">
      <c r="A3955" s="0" t="s">
        <v>99</v>
      </c>
      <c r="B3955" s="3">
        <v>44924</v>
      </c>
      <c r="C3955" s="3">
        <v>44927</v>
      </c>
      <c r="D3955" s="2">
        <v>0.1349259349</v>
      </c>
      <c r="E3955" s="4">
        <v>1934232268</v>
      </c>
      <c r="F3955" s="4">
        <v>1936845575</v>
      </c>
    </row>
    <row r="3956">
      <c r="A3956" s="0" t="s">
        <v>99</v>
      </c>
      <c r="B3956" s="3">
        <v>44833</v>
      </c>
      <c r="C3956" s="3">
        <v>44835</v>
      </c>
      <c r="D3956" s="2">
        <v>0.1373055126</v>
      </c>
      <c r="E3956" s="4">
        <v>2238460797</v>
      </c>
      <c r="F3956" s="4">
        <v>2241538553</v>
      </c>
    </row>
    <row r="3957">
      <c r="A3957" s="0" t="s">
        <v>99</v>
      </c>
      <c r="B3957" s="3">
        <v>44741</v>
      </c>
      <c r="C3957" s="3">
        <v>44743</v>
      </c>
      <c r="D3957" s="2">
        <v>0.1578998459</v>
      </c>
      <c r="E3957" s="4">
        <v>2470718797</v>
      </c>
      <c r="F3957" s="4">
        <v>2474626228</v>
      </c>
    </row>
    <row r="3958">
      <c r="A3958" s="0" t="s">
        <v>99</v>
      </c>
      <c r="B3958" s="3">
        <v>44650</v>
      </c>
      <c r="C3958" s="3">
        <v>44652</v>
      </c>
      <c r="D3958" s="2">
        <v>0.235257883</v>
      </c>
      <c r="E3958" s="4">
        <v>2452245874</v>
      </c>
      <c r="F3958" s="4">
        <v>2458028580</v>
      </c>
    </row>
    <row r="3959">
      <c r="A3959" s="0" t="s">
        <v>99</v>
      </c>
      <c r="B3959" s="3">
        <v>44559</v>
      </c>
      <c r="C3959" s="3">
        <v>44562</v>
      </c>
      <c r="D3959" s="2">
        <v>0.000709579</v>
      </c>
      <c r="E3959" s="4">
        <v>1065694777</v>
      </c>
      <c r="F3959" s="4">
        <v>1065702339</v>
      </c>
    </row>
    <row r="3960">
      <c r="A3960" s="0" t="s">
        <v>253</v>
      </c>
      <c r="B3960" s="3">
        <v>45377</v>
      </c>
      <c r="C3960" s="3">
        <v>45383</v>
      </c>
      <c r="D3960" s="2">
        <v>1.2065247741</v>
      </c>
      <c r="E3960" s="4">
        <v>83725772</v>
      </c>
      <c r="F3960" s="4">
        <v>84748281</v>
      </c>
    </row>
    <row r="3961">
      <c r="A3961" s="0" t="s">
        <v>253</v>
      </c>
      <c r="B3961" s="3">
        <v>45288</v>
      </c>
      <c r="C3961" s="3">
        <v>45292</v>
      </c>
      <c r="D3961" s="2">
        <v>1.1877403354</v>
      </c>
      <c r="E3961" s="4">
        <v>84748290</v>
      </c>
      <c r="F3961" s="4">
        <v>85766979</v>
      </c>
    </row>
    <row r="3962">
      <c r="A3962" s="0" t="s">
        <v>253</v>
      </c>
      <c r="B3962" s="3">
        <v>45197</v>
      </c>
      <c r="C3962" s="3">
        <v>45200</v>
      </c>
      <c r="D3962" s="2">
        <v>1.134625497</v>
      </c>
      <c r="E3962" s="4">
        <v>86896407</v>
      </c>
      <c r="F3962" s="4">
        <v>87893671</v>
      </c>
    </row>
    <row r="3963">
      <c r="A3963" s="0" t="s">
        <v>253</v>
      </c>
      <c r="B3963" s="3">
        <v>45106</v>
      </c>
      <c r="C3963" s="3">
        <v>45108</v>
      </c>
      <c r="D3963" s="2">
        <v>1.1390668994</v>
      </c>
      <c r="E3963" s="4">
        <v>87893664</v>
      </c>
      <c r="F3963" s="4">
        <v>88906367</v>
      </c>
    </row>
    <row r="3964">
      <c r="A3964" s="0" t="s">
        <v>253</v>
      </c>
      <c r="B3964" s="3">
        <v>45015</v>
      </c>
      <c r="C3964" s="3">
        <v>45017</v>
      </c>
      <c r="D3964" s="2">
        <v>1.0271491844</v>
      </c>
      <c r="E3964" s="4">
        <v>91608183</v>
      </c>
      <c r="F3964" s="4">
        <v>92558901</v>
      </c>
    </row>
    <row r="3965">
      <c r="A3965" s="0" t="s">
        <v>253</v>
      </c>
      <c r="B3965" s="3">
        <v>44924</v>
      </c>
      <c r="C3965" s="3">
        <v>44927</v>
      </c>
      <c r="D3965" s="2">
        <v>1.187786924</v>
      </c>
      <c r="E3965" s="4">
        <v>100429769</v>
      </c>
      <c r="F3965" s="4">
        <v>101637000</v>
      </c>
    </row>
    <row r="3966">
      <c r="A3966" s="0" t="s">
        <v>253</v>
      </c>
      <c r="B3966" s="3">
        <v>44833</v>
      </c>
      <c r="C3966" s="3">
        <v>44835</v>
      </c>
      <c r="D3966" s="2">
        <v>1.1091334382</v>
      </c>
      <c r="E3966" s="4">
        <v>107338515</v>
      </c>
      <c r="F3966" s="4">
        <v>108542395</v>
      </c>
    </row>
    <row r="3967">
      <c r="A3967" s="0" t="s">
        <v>253</v>
      </c>
      <c r="B3967" s="3">
        <v>44741</v>
      </c>
      <c r="C3967" s="3">
        <v>44743</v>
      </c>
      <c r="D3967" s="2">
        <v>1.4555866198</v>
      </c>
      <c r="E3967" s="4">
        <v>108542361</v>
      </c>
      <c r="F3967" s="4">
        <v>110145626</v>
      </c>
    </row>
    <row r="3968">
      <c r="A3968" s="0" t="s">
        <v>253</v>
      </c>
      <c r="B3968" s="3">
        <v>44650</v>
      </c>
      <c r="C3968" s="3">
        <v>44652</v>
      </c>
      <c r="D3968" s="2">
        <v>0.1152983584</v>
      </c>
      <c r="E3968" s="4">
        <v>110145893</v>
      </c>
      <c r="F3968" s="4">
        <v>110273036</v>
      </c>
    </row>
    <row r="3969">
      <c r="A3969" s="0" t="s">
        <v>224</v>
      </c>
      <c r="B3969" s="3">
        <v>45377</v>
      </c>
      <c r="C3969" s="3">
        <v>45383</v>
      </c>
      <c r="D3969" s="2">
        <v>0.647833676</v>
      </c>
      <c r="E3969" s="4">
        <v>213015584</v>
      </c>
      <c r="F3969" s="4">
        <v>214404569</v>
      </c>
    </row>
    <row r="3970">
      <c r="A3970" s="0" t="s">
        <v>224</v>
      </c>
      <c r="B3970" s="3">
        <v>45288</v>
      </c>
      <c r="C3970" s="3">
        <v>45292</v>
      </c>
      <c r="D3970" s="2">
        <v>0.6767408138</v>
      </c>
      <c r="E3970" s="4">
        <v>214404512</v>
      </c>
      <c r="F3970" s="4">
        <v>215865361</v>
      </c>
    </row>
    <row r="3971">
      <c r="A3971" s="0" t="s">
        <v>224</v>
      </c>
      <c r="B3971" s="3">
        <v>45197</v>
      </c>
      <c r="C3971" s="3">
        <v>45200</v>
      </c>
      <c r="D3971" s="2">
        <v>0.6491566966</v>
      </c>
      <c r="E3971" s="4">
        <v>225522940</v>
      </c>
      <c r="F3971" s="4">
        <v>226996503</v>
      </c>
    </row>
    <row r="3972">
      <c r="A3972" s="0" t="s">
        <v>224</v>
      </c>
      <c r="B3972" s="3">
        <v>45106</v>
      </c>
      <c r="C3972" s="3">
        <v>45108</v>
      </c>
      <c r="D3972" s="2">
        <v>0.6477189693</v>
      </c>
      <c r="E3972" s="4">
        <v>239742596</v>
      </c>
      <c r="F3972" s="4">
        <v>241305578</v>
      </c>
    </row>
    <row r="3973">
      <c r="A3973" s="0" t="s">
        <v>224</v>
      </c>
      <c r="B3973" s="3">
        <v>45015</v>
      </c>
      <c r="C3973" s="3">
        <v>45017</v>
      </c>
      <c r="D3973" s="2">
        <v>0.6258839542</v>
      </c>
      <c r="E3973" s="4">
        <v>251521558</v>
      </c>
      <c r="F3973" s="4">
        <v>253105706</v>
      </c>
    </row>
    <row r="3974">
      <c r="A3974" s="0" t="s">
        <v>224</v>
      </c>
      <c r="B3974" s="3">
        <v>44924</v>
      </c>
      <c r="C3974" s="3">
        <v>44927</v>
      </c>
      <c r="D3974" s="2">
        <v>0.650304306</v>
      </c>
      <c r="E3974" s="4">
        <v>263959379</v>
      </c>
      <c r="F3974" s="4">
        <v>265687154</v>
      </c>
    </row>
    <row r="3975">
      <c r="A3975" s="0" t="s">
        <v>224</v>
      </c>
      <c r="B3975" s="3">
        <v>44833</v>
      </c>
      <c r="C3975" s="3">
        <v>44835</v>
      </c>
      <c r="D3975" s="2">
        <v>0.6252940208</v>
      </c>
      <c r="E3975" s="4">
        <v>284318790</v>
      </c>
      <c r="F3975" s="4">
        <v>286107805</v>
      </c>
    </row>
    <row r="3976">
      <c r="A3976" s="0" t="s">
        <v>224</v>
      </c>
      <c r="B3976" s="3">
        <v>44741</v>
      </c>
      <c r="C3976" s="3">
        <v>44743</v>
      </c>
      <c r="D3976" s="2">
        <v>0.8105095952</v>
      </c>
      <c r="E3976" s="4">
        <v>297096481</v>
      </c>
      <c r="F3976" s="4">
        <v>299524153</v>
      </c>
    </row>
    <row r="3977">
      <c r="A3977" s="0" t="s">
        <v>224</v>
      </c>
      <c r="B3977" s="3">
        <v>44650</v>
      </c>
      <c r="C3977" s="3">
        <v>44652</v>
      </c>
      <c r="D3977" s="2">
        <v>0</v>
      </c>
      <c r="E3977" s="4">
        <v>306228822</v>
      </c>
      <c r="F3977" s="4">
        <v>306228822</v>
      </c>
    </row>
    <row r="3978">
      <c r="A3978" s="0" t="s">
        <v>218</v>
      </c>
      <c r="B3978" s="3">
        <v>45377</v>
      </c>
      <c r="C3978" s="3">
        <v>45383</v>
      </c>
      <c r="D3978" s="2">
        <v>0.0262204026</v>
      </c>
      <c r="E3978" s="4">
        <v>294426267</v>
      </c>
      <c r="F3978" s="4">
        <v>294503487</v>
      </c>
    </row>
    <row r="3979">
      <c r="A3979" s="0" t="s">
        <v>218</v>
      </c>
      <c r="B3979" s="3">
        <v>45288</v>
      </c>
      <c r="C3979" s="3">
        <v>45292</v>
      </c>
      <c r="D3979" s="2">
        <v>0.0218555297</v>
      </c>
      <c r="E3979" s="4">
        <v>306523595</v>
      </c>
      <c r="F3979" s="4">
        <v>306590602</v>
      </c>
    </row>
    <row r="3980">
      <c r="A3980" s="0" t="s">
        <v>218</v>
      </c>
      <c r="B3980" s="3">
        <v>45197</v>
      </c>
      <c r="C3980" s="3">
        <v>45200</v>
      </c>
      <c r="D3980" s="2">
        <v>0.021073033</v>
      </c>
      <c r="E3980" s="4">
        <v>315934433</v>
      </c>
      <c r="F3980" s="4">
        <v>316001024</v>
      </c>
    </row>
    <row r="3981">
      <c r="A3981" s="0" t="s">
        <v>218</v>
      </c>
      <c r="B3981" s="3">
        <v>45106</v>
      </c>
      <c r="C3981" s="3">
        <v>45108</v>
      </c>
      <c r="D3981" s="2">
        <v>0.0225988844</v>
      </c>
      <c r="E3981" s="4">
        <v>318125214</v>
      </c>
      <c r="F3981" s="4">
        <v>318197123</v>
      </c>
    </row>
    <row r="3982">
      <c r="A3982" s="0" t="s">
        <v>218</v>
      </c>
      <c r="B3982" s="3">
        <v>45015</v>
      </c>
      <c r="C3982" s="3">
        <v>45017</v>
      </c>
      <c r="D3982" s="2">
        <v>0.0220020155</v>
      </c>
      <c r="E3982" s="4">
        <v>324726055</v>
      </c>
      <c r="F3982" s="4">
        <v>324797517</v>
      </c>
    </row>
    <row r="3983">
      <c r="A3983" s="0" t="s">
        <v>218</v>
      </c>
      <c r="B3983" s="3">
        <v>44924</v>
      </c>
      <c r="C3983" s="3">
        <v>44927</v>
      </c>
      <c r="D3983" s="2">
        <v>0.0214779835</v>
      </c>
      <c r="E3983" s="4">
        <v>330588514</v>
      </c>
      <c r="F3983" s="4">
        <v>330659533</v>
      </c>
    </row>
    <row r="3984">
      <c r="A3984" s="0" t="s">
        <v>218</v>
      </c>
      <c r="B3984" s="3">
        <v>44833</v>
      </c>
      <c r="C3984" s="3">
        <v>44835</v>
      </c>
      <c r="D3984" s="2">
        <v>0.0212275797</v>
      </c>
      <c r="E3984" s="4">
        <v>332411980</v>
      </c>
      <c r="F3984" s="4">
        <v>332482558</v>
      </c>
    </row>
    <row r="3985">
      <c r="A3985" s="0" t="s">
        <v>218</v>
      </c>
      <c r="B3985" s="3">
        <v>44741</v>
      </c>
      <c r="C3985" s="3">
        <v>44743</v>
      </c>
      <c r="D3985" s="2">
        <v>0.0242906462</v>
      </c>
      <c r="E3985" s="4">
        <v>307660990</v>
      </c>
      <c r="F3985" s="4">
        <v>307735741</v>
      </c>
    </row>
    <row r="3986">
      <c r="A3986" s="0" t="s">
        <v>218</v>
      </c>
      <c r="B3986" s="3">
        <v>44650</v>
      </c>
      <c r="C3986" s="3">
        <v>44652</v>
      </c>
      <c r="D3986" s="2">
        <v>0</v>
      </c>
      <c r="E3986" s="4">
        <v>287851000</v>
      </c>
      <c r="F3986" s="4">
        <v>287851000</v>
      </c>
    </row>
    <row r="3987">
      <c r="A3987" s="0" t="s">
        <v>131</v>
      </c>
      <c r="B3987" s="3">
        <v>45377</v>
      </c>
      <c r="C3987" s="3">
        <v>45383</v>
      </c>
      <c r="D3987" s="2">
        <v>0.0668194704</v>
      </c>
      <c r="E3987" s="4">
        <v>1004309504</v>
      </c>
      <c r="F3987" s="4">
        <v>1004981027</v>
      </c>
    </row>
    <row r="3988">
      <c r="A3988" s="0" t="s">
        <v>131</v>
      </c>
      <c r="B3988" s="3">
        <v>45288</v>
      </c>
      <c r="C3988" s="3">
        <v>45292</v>
      </c>
      <c r="D3988" s="2">
        <v>0.095088252</v>
      </c>
      <c r="E3988" s="4">
        <v>1027868028</v>
      </c>
      <c r="F3988" s="4">
        <v>1028846340</v>
      </c>
    </row>
    <row r="3989">
      <c r="A3989" s="0" t="s">
        <v>131</v>
      </c>
      <c r="B3989" s="3">
        <v>45197</v>
      </c>
      <c r="C3989" s="3">
        <v>45200</v>
      </c>
      <c r="D3989" s="2">
        <v>0.0677384314</v>
      </c>
      <c r="E3989" s="4">
        <v>1090204491</v>
      </c>
      <c r="F3989" s="4">
        <v>1090943479</v>
      </c>
    </row>
    <row r="3990">
      <c r="A3990" s="0" t="s">
        <v>131</v>
      </c>
      <c r="B3990" s="3">
        <v>45106</v>
      </c>
      <c r="C3990" s="3">
        <v>45108</v>
      </c>
      <c r="D3990" s="2">
        <v>0.0604778127</v>
      </c>
      <c r="E3990" s="4">
        <v>1125880587</v>
      </c>
      <c r="F3990" s="4">
        <v>1126561907</v>
      </c>
    </row>
    <row r="3991">
      <c r="A3991" s="0" t="s">
        <v>131</v>
      </c>
      <c r="B3991" s="3">
        <v>45015</v>
      </c>
      <c r="C3991" s="3">
        <v>45017</v>
      </c>
      <c r="D3991" s="2">
        <v>0.0768230842</v>
      </c>
      <c r="E3991" s="4">
        <v>1148197637</v>
      </c>
      <c r="F3991" s="4">
        <v>1149080396</v>
      </c>
    </row>
    <row r="3992">
      <c r="A3992" s="0" t="s">
        <v>131</v>
      </c>
      <c r="B3992" s="3">
        <v>44924</v>
      </c>
      <c r="C3992" s="3">
        <v>44927</v>
      </c>
      <c r="D3992" s="2">
        <v>0.116322221</v>
      </c>
      <c r="E3992" s="4">
        <v>1203947145</v>
      </c>
      <c r="F3992" s="4">
        <v>1205349234</v>
      </c>
    </row>
    <row r="3993">
      <c r="A3993" s="0" t="s">
        <v>131</v>
      </c>
      <c r="B3993" s="3">
        <v>44833</v>
      </c>
      <c r="C3993" s="3">
        <v>44835</v>
      </c>
      <c r="D3993" s="2">
        <v>0.1151517356</v>
      </c>
      <c r="E3993" s="4">
        <v>1316706203</v>
      </c>
      <c r="F3993" s="4">
        <v>1318224161</v>
      </c>
    </row>
    <row r="3994">
      <c r="A3994" s="0" t="s">
        <v>131</v>
      </c>
      <c r="B3994" s="3">
        <v>44741</v>
      </c>
      <c r="C3994" s="3">
        <v>44743</v>
      </c>
      <c r="D3994" s="2">
        <v>0.1266785432</v>
      </c>
      <c r="E3994" s="4">
        <v>1413280515</v>
      </c>
      <c r="F3994" s="4">
        <v>1415073109</v>
      </c>
    </row>
    <row r="3995">
      <c r="A3995" s="0" t="s">
        <v>131</v>
      </c>
      <c r="B3995" s="3">
        <v>44651</v>
      </c>
      <c r="C3995" s="3">
        <v>44652</v>
      </c>
      <c r="D3995" s="2">
        <v>0</v>
      </c>
      <c r="E3995" s="4">
        <v>1135025000</v>
      </c>
      <c r="F3995" s="4">
        <v>1135025000</v>
      </c>
    </row>
    <row r="3996">
      <c r="A3996" s="0" t="s">
        <v>97</v>
      </c>
      <c r="B3996" s="3">
        <v>45377</v>
      </c>
      <c r="C3996" s="3">
        <v>45383</v>
      </c>
      <c r="D3996" s="2">
        <v>0.6220605902</v>
      </c>
      <c r="E3996" s="4">
        <v>1837108245</v>
      </c>
      <c r="F3996" s="4">
        <v>1848607705</v>
      </c>
    </row>
    <row r="3997">
      <c r="A3997" s="0" t="s">
        <v>97</v>
      </c>
      <c r="B3997" s="3">
        <v>45288</v>
      </c>
      <c r="C3997" s="3">
        <v>45292</v>
      </c>
      <c r="D3997" s="2">
        <v>0.6308871704</v>
      </c>
      <c r="E3997" s="4">
        <v>1878203889</v>
      </c>
      <c r="F3997" s="4">
        <v>1890128467</v>
      </c>
    </row>
    <row r="3998">
      <c r="A3998" s="0" t="s">
        <v>97</v>
      </c>
      <c r="B3998" s="3">
        <v>45197</v>
      </c>
      <c r="C3998" s="3">
        <v>45200</v>
      </c>
      <c r="D3998" s="2">
        <v>0.5965249568</v>
      </c>
      <c r="E3998" s="4">
        <v>1994800303</v>
      </c>
      <c r="F3998" s="4">
        <v>2006771194</v>
      </c>
    </row>
    <row r="3999">
      <c r="A3999" s="0" t="s">
        <v>97</v>
      </c>
      <c r="B3999" s="3">
        <v>45106</v>
      </c>
      <c r="C3999" s="3">
        <v>45108</v>
      </c>
      <c r="D3999" s="2">
        <v>0.6094947473</v>
      </c>
      <c r="E3999" s="4">
        <v>1891906826</v>
      </c>
      <c r="F3999" s="4">
        <v>1903508611</v>
      </c>
    </row>
    <row r="4000">
      <c r="A4000" s="0" t="s">
        <v>97</v>
      </c>
      <c r="B4000" s="3">
        <v>45015</v>
      </c>
      <c r="C4000" s="3">
        <v>45017</v>
      </c>
      <c r="D4000" s="2">
        <v>0.5726211948</v>
      </c>
      <c r="E4000" s="4">
        <v>2012006795</v>
      </c>
      <c r="F4000" s="4">
        <v>2023594325</v>
      </c>
    </row>
    <row r="4001">
      <c r="A4001" s="0" t="s">
        <v>97</v>
      </c>
      <c r="B4001" s="3">
        <v>44924</v>
      </c>
      <c r="C4001" s="3">
        <v>44927</v>
      </c>
      <c r="D4001" s="2">
        <v>0.651507905</v>
      </c>
      <c r="E4001" s="4">
        <v>2128167863</v>
      </c>
      <c r="F4001" s="4">
        <v>2142123970</v>
      </c>
    </row>
    <row r="4002">
      <c r="A4002" s="0" t="s">
        <v>97</v>
      </c>
      <c r="B4002" s="3">
        <v>44833</v>
      </c>
      <c r="C4002" s="3">
        <v>44835</v>
      </c>
      <c r="D4002" s="2">
        <v>0.6039771068</v>
      </c>
      <c r="E4002" s="4">
        <v>2488838603</v>
      </c>
      <c r="F4002" s="4">
        <v>2503961960</v>
      </c>
    </row>
    <row r="4003">
      <c r="A4003" s="0" t="s">
        <v>97</v>
      </c>
      <c r="B4003" s="3">
        <v>44741</v>
      </c>
      <c r="C4003" s="3">
        <v>44743</v>
      </c>
      <c r="D4003" s="2">
        <v>0.6654102476</v>
      </c>
      <c r="E4003" s="4">
        <v>2641328465</v>
      </c>
      <c r="F4003" s="4">
        <v>2659021869</v>
      </c>
    </row>
    <row r="4004">
      <c r="A4004" s="0" t="s">
        <v>97</v>
      </c>
      <c r="B4004" s="3">
        <v>44651</v>
      </c>
      <c r="C4004" s="3">
        <v>44652</v>
      </c>
      <c r="D4004" s="2">
        <v>0</v>
      </c>
      <c r="E4004" s="4">
        <v>2537760731</v>
      </c>
      <c r="F4004" s="4">
        <v>2537760731</v>
      </c>
    </row>
    <row r="4005">
      <c r="A4005" s="0" t="s">
        <v>202</v>
      </c>
      <c r="B4005" s="3">
        <v>45377</v>
      </c>
      <c r="C4005" s="3">
        <v>45383</v>
      </c>
      <c r="D4005" s="2">
        <v>1.1518540117</v>
      </c>
      <c r="E4005" s="4">
        <v>410930869</v>
      </c>
      <c r="F4005" s="4">
        <v>415719349</v>
      </c>
    </row>
    <row r="4006">
      <c r="A4006" s="0" t="s">
        <v>202</v>
      </c>
      <c r="B4006" s="3">
        <v>45288</v>
      </c>
      <c r="C4006" s="3">
        <v>45292</v>
      </c>
      <c r="D4006" s="2">
        <v>1.1690297816</v>
      </c>
      <c r="E4006" s="4">
        <v>420360609</v>
      </c>
      <c r="F4006" s="4">
        <v>425332877</v>
      </c>
    </row>
    <row r="4007">
      <c r="A4007" s="0" t="s">
        <v>202</v>
      </c>
      <c r="B4007" s="3">
        <v>45197</v>
      </c>
      <c r="C4007" s="3">
        <v>45200</v>
      </c>
      <c r="D4007" s="2">
        <v>1.0818301758</v>
      </c>
      <c r="E4007" s="4">
        <v>437437997</v>
      </c>
      <c r="F4007" s="4">
        <v>442222089</v>
      </c>
    </row>
    <row r="4008">
      <c r="A4008" s="0" t="s">
        <v>202</v>
      </c>
      <c r="B4008" s="3">
        <v>45106</v>
      </c>
      <c r="C4008" s="3">
        <v>45108</v>
      </c>
      <c r="D4008" s="2">
        <v>1.1327900708</v>
      </c>
      <c r="E4008" s="4">
        <v>403704854</v>
      </c>
      <c r="F4008" s="4">
        <v>408330380</v>
      </c>
    </row>
    <row r="4009">
      <c r="A4009" s="0" t="s">
        <v>202</v>
      </c>
      <c r="B4009" s="3">
        <v>45015</v>
      </c>
      <c r="C4009" s="3">
        <v>45017</v>
      </c>
      <c r="D4009" s="2">
        <v>1.1005265486</v>
      </c>
      <c r="E4009" s="4">
        <v>411765685</v>
      </c>
      <c r="F4009" s="4">
        <v>416347702</v>
      </c>
    </row>
    <row r="4010">
      <c r="A4010" s="0" t="s">
        <v>202</v>
      </c>
      <c r="B4010" s="3">
        <v>44924</v>
      </c>
      <c r="C4010" s="3">
        <v>44927</v>
      </c>
      <c r="D4010" s="2">
        <v>1.1569013123</v>
      </c>
      <c r="E4010" s="4">
        <v>426007035</v>
      </c>
      <c r="F4010" s="4">
        <v>430993201</v>
      </c>
    </row>
    <row r="4011">
      <c r="A4011" s="0" t="s">
        <v>202</v>
      </c>
      <c r="B4011" s="3">
        <v>44833</v>
      </c>
      <c r="C4011" s="3">
        <v>44835</v>
      </c>
      <c r="D4011" s="2">
        <v>1.0987700909</v>
      </c>
      <c r="E4011" s="4">
        <v>496911289</v>
      </c>
      <c r="F4011" s="4">
        <v>502431860</v>
      </c>
    </row>
    <row r="4012">
      <c r="A4012" s="0" t="s">
        <v>202</v>
      </c>
      <c r="B4012" s="3">
        <v>44741</v>
      </c>
      <c r="C4012" s="3">
        <v>44743</v>
      </c>
      <c r="D4012" s="2">
        <v>1.1702994364</v>
      </c>
      <c r="E4012" s="4">
        <v>502834324</v>
      </c>
      <c r="F4012" s="4">
        <v>508788675</v>
      </c>
    </row>
    <row r="4013">
      <c r="A4013" s="0" t="s">
        <v>202</v>
      </c>
      <c r="B4013" s="3">
        <v>44651</v>
      </c>
      <c r="C4013" s="3">
        <v>44652</v>
      </c>
      <c r="D4013" s="2">
        <v>0</v>
      </c>
      <c r="E4013" s="4">
        <v>409123566</v>
      </c>
      <c r="F4013" s="4">
        <v>409123566</v>
      </c>
    </row>
    <row r="4014">
      <c r="A4014" s="0" t="s">
        <v>270</v>
      </c>
      <c r="B4014" s="3">
        <v>45377</v>
      </c>
      <c r="C4014" s="3">
        <v>45383</v>
      </c>
      <c r="D4014" s="2">
        <v>1.7536723944</v>
      </c>
      <c r="E4014" s="4">
        <v>47173602</v>
      </c>
      <c r="F4014" s="4">
        <v>48015639</v>
      </c>
    </row>
    <row r="4015">
      <c r="A4015" s="0" t="s">
        <v>270</v>
      </c>
      <c r="B4015" s="3">
        <v>45288</v>
      </c>
      <c r="C4015" s="3">
        <v>45292</v>
      </c>
      <c r="D4015" s="2">
        <v>1.6936250438</v>
      </c>
      <c r="E4015" s="4">
        <v>48015650</v>
      </c>
      <c r="F4015" s="4">
        <v>48842865</v>
      </c>
    </row>
    <row r="4016">
      <c r="A4016" s="0" t="s">
        <v>270</v>
      </c>
      <c r="B4016" s="3">
        <v>45197</v>
      </c>
      <c r="C4016" s="3">
        <v>45200</v>
      </c>
      <c r="D4016" s="2">
        <v>1.6688535853</v>
      </c>
      <c r="E4016" s="4">
        <v>48842873</v>
      </c>
      <c r="F4016" s="4">
        <v>49671823</v>
      </c>
    </row>
    <row r="4017">
      <c r="A4017" s="0" t="s">
        <v>270</v>
      </c>
      <c r="B4017" s="3">
        <v>45106</v>
      </c>
      <c r="C4017" s="3">
        <v>45108</v>
      </c>
      <c r="D4017" s="2">
        <v>1.3355518301</v>
      </c>
      <c r="E4017" s="4">
        <v>46038273</v>
      </c>
      <c r="F4017" s="4">
        <v>46661461</v>
      </c>
    </row>
    <row r="4018">
      <c r="A4018" s="0" t="s">
        <v>270</v>
      </c>
      <c r="B4018" s="3">
        <v>45015</v>
      </c>
      <c r="C4018" s="3">
        <v>45017</v>
      </c>
      <c r="D4018" s="2">
        <v>1.4513895415</v>
      </c>
      <c r="E4018" s="4">
        <v>38490252</v>
      </c>
      <c r="F4018" s="4">
        <v>39057123</v>
      </c>
    </row>
    <row r="4019">
      <c r="A4019" s="0" t="s">
        <v>270</v>
      </c>
      <c r="B4019" s="3">
        <v>44924</v>
      </c>
      <c r="C4019" s="3">
        <v>44927</v>
      </c>
      <c r="D4019" s="2">
        <v>1.7823608066</v>
      </c>
      <c r="E4019" s="4">
        <v>36829118</v>
      </c>
      <c r="F4019" s="4">
        <v>37497458</v>
      </c>
    </row>
    <row r="4020">
      <c r="A4020" s="0" t="s">
        <v>270</v>
      </c>
      <c r="B4020" s="3">
        <v>44833</v>
      </c>
      <c r="C4020" s="3">
        <v>44835</v>
      </c>
      <c r="D4020" s="2">
        <v>1.4242829436</v>
      </c>
      <c r="E4020" s="4">
        <v>40595299</v>
      </c>
      <c r="F4020" s="4">
        <v>41181845</v>
      </c>
    </row>
    <row r="4021">
      <c r="A4021" s="0" t="s">
        <v>270</v>
      </c>
      <c r="B4021" s="3">
        <v>44741</v>
      </c>
      <c r="C4021" s="3">
        <v>44743</v>
      </c>
      <c r="D4021" s="2">
        <v>0.9716863037</v>
      </c>
      <c r="E4021" s="4">
        <v>36527562</v>
      </c>
      <c r="F4021" s="4">
        <v>36885978</v>
      </c>
    </row>
    <row r="4022">
      <c r="A4022" s="0" t="s">
        <v>214</v>
      </c>
      <c r="B4022" s="3">
        <v>45377</v>
      </c>
      <c r="C4022" s="3">
        <v>45383</v>
      </c>
      <c r="D4022" s="2">
        <v>0.0432195102</v>
      </c>
      <c r="E4022" s="4">
        <v>319215434</v>
      </c>
      <c r="F4022" s="4">
        <v>319353457</v>
      </c>
    </row>
    <row r="4023">
      <c r="A4023" s="0" t="s">
        <v>214</v>
      </c>
      <c r="B4023" s="3">
        <v>45288</v>
      </c>
      <c r="C4023" s="3">
        <v>45292</v>
      </c>
      <c r="D4023" s="2">
        <v>0.0499843159</v>
      </c>
      <c r="E4023" s="4">
        <v>334905622</v>
      </c>
      <c r="F4023" s="4">
        <v>335073106</v>
      </c>
    </row>
    <row r="4024">
      <c r="A4024" s="0" t="s">
        <v>214</v>
      </c>
      <c r="B4024" s="3">
        <v>45197</v>
      </c>
      <c r="C4024" s="3">
        <v>45200</v>
      </c>
      <c r="D4024" s="2">
        <v>0.0550129455</v>
      </c>
      <c r="E4024" s="4">
        <v>341424390</v>
      </c>
      <c r="F4024" s="4">
        <v>341612321</v>
      </c>
    </row>
    <row r="4025">
      <c r="A4025" s="0" t="s">
        <v>214</v>
      </c>
      <c r="B4025" s="3">
        <v>45106</v>
      </c>
      <c r="C4025" s="3">
        <v>45108</v>
      </c>
      <c r="D4025" s="2">
        <v>0.0518039507</v>
      </c>
      <c r="E4025" s="4">
        <v>345562863</v>
      </c>
      <c r="F4025" s="4">
        <v>345741971</v>
      </c>
    </row>
    <row r="4026">
      <c r="A4026" s="0" t="s">
        <v>214</v>
      </c>
      <c r="B4026" s="3">
        <v>45015</v>
      </c>
      <c r="C4026" s="3">
        <v>45017</v>
      </c>
      <c r="D4026" s="2">
        <v>0.0518120052</v>
      </c>
      <c r="E4026" s="4">
        <v>345742530</v>
      </c>
      <c r="F4026" s="4">
        <v>345921759</v>
      </c>
    </row>
    <row r="4027">
      <c r="A4027" s="0" t="s">
        <v>214</v>
      </c>
      <c r="B4027" s="3">
        <v>44924</v>
      </c>
      <c r="C4027" s="3">
        <v>44927</v>
      </c>
      <c r="D4027" s="2">
        <v>0.0561901416</v>
      </c>
      <c r="E4027" s="4">
        <v>357936318</v>
      </c>
      <c r="F4027" s="4">
        <v>358137556</v>
      </c>
    </row>
    <row r="4028">
      <c r="A4028" s="0" t="s">
        <v>214</v>
      </c>
      <c r="B4028" s="3">
        <v>44833</v>
      </c>
      <c r="C4028" s="3">
        <v>44835</v>
      </c>
      <c r="D4028" s="2">
        <v>0.0663875652</v>
      </c>
      <c r="E4028" s="4">
        <v>367210412</v>
      </c>
      <c r="F4028" s="4">
        <v>367454356</v>
      </c>
    </row>
    <row r="4029">
      <c r="A4029" s="0" t="s">
        <v>214</v>
      </c>
      <c r="B4029" s="3">
        <v>44741</v>
      </c>
      <c r="C4029" s="3">
        <v>44743</v>
      </c>
      <c r="D4029" s="2">
        <v>0.0295418726</v>
      </c>
      <c r="E4029" s="4">
        <v>373941615</v>
      </c>
      <c r="F4029" s="4">
        <v>374052117</v>
      </c>
    </row>
    <row r="4030">
      <c r="A4030" s="0" t="s">
        <v>133</v>
      </c>
      <c r="B4030" s="3">
        <v>45377</v>
      </c>
      <c r="C4030" s="3">
        <v>45383</v>
      </c>
      <c r="D4030" s="2">
        <v>0.1094904653</v>
      </c>
      <c r="E4030" s="4">
        <v>900652944</v>
      </c>
      <c r="F4030" s="4">
        <v>901640154</v>
      </c>
    </row>
    <row r="4031">
      <c r="A4031" s="0" t="s">
        <v>133</v>
      </c>
      <c r="B4031" s="3">
        <v>45288</v>
      </c>
      <c r="C4031" s="3">
        <v>45292</v>
      </c>
      <c r="D4031" s="2">
        <v>0.1014689306</v>
      </c>
      <c r="E4031" s="4">
        <v>930312537</v>
      </c>
      <c r="F4031" s="4">
        <v>931257474</v>
      </c>
    </row>
    <row r="4032">
      <c r="A4032" s="0" t="s">
        <v>133</v>
      </c>
      <c r="B4032" s="3">
        <v>45197</v>
      </c>
      <c r="C4032" s="3">
        <v>45200</v>
      </c>
      <c r="D4032" s="2">
        <v>0.1121040764</v>
      </c>
      <c r="E4032" s="4">
        <v>959800454</v>
      </c>
      <c r="F4032" s="4">
        <v>960877637</v>
      </c>
    </row>
    <row r="4033">
      <c r="A4033" s="0" t="s">
        <v>133</v>
      </c>
      <c r="B4033" s="3">
        <v>45106</v>
      </c>
      <c r="C4033" s="3">
        <v>45108</v>
      </c>
      <c r="D4033" s="2">
        <v>0.1015400898</v>
      </c>
      <c r="E4033" s="4">
        <v>1000553913</v>
      </c>
      <c r="F4033" s="4">
        <v>1001570909</v>
      </c>
    </row>
    <row r="4034">
      <c r="A4034" s="0" t="s">
        <v>133</v>
      </c>
      <c r="B4034" s="3">
        <v>45015</v>
      </c>
      <c r="C4034" s="3">
        <v>45017</v>
      </c>
      <c r="D4034" s="2">
        <v>0.1105928675</v>
      </c>
      <c r="E4034" s="4">
        <v>1038187937</v>
      </c>
      <c r="F4034" s="4">
        <v>1039337370</v>
      </c>
    </row>
    <row r="4035">
      <c r="A4035" s="0" t="s">
        <v>133</v>
      </c>
      <c r="B4035" s="3">
        <v>44924</v>
      </c>
      <c r="C4035" s="3">
        <v>44927</v>
      </c>
      <c r="D4035" s="2">
        <v>0.1002190092</v>
      </c>
      <c r="E4035" s="4">
        <v>1097736201</v>
      </c>
      <c r="F4035" s="4">
        <v>1098837445</v>
      </c>
    </row>
    <row r="4036">
      <c r="A4036" s="0" t="s">
        <v>133</v>
      </c>
      <c r="B4036" s="3">
        <v>44833</v>
      </c>
      <c r="C4036" s="3">
        <v>44835</v>
      </c>
      <c r="D4036" s="2">
        <v>0.1277312162</v>
      </c>
      <c r="E4036" s="4">
        <v>1178713773</v>
      </c>
      <c r="F4036" s="4">
        <v>1180221284</v>
      </c>
    </row>
    <row r="4037">
      <c r="A4037" s="0" t="s">
        <v>133</v>
      </c>
      <c r="B4037" s="3">
        <v>44741</v>
      </c>
      <c r="C4037" s="3">
        <v>44743</v>
      </c>
      <c r="D4037" s="2">
        <v>0.0692533307</v>
      </c>
      <c r="E4037" s="4">
        <v>1205307416</v>
      </c>
      <c r="F4037" s="4">
        <v>1206142710</v>
      </c>
    </row>
    <row r="4038">
      <c r="A4038" s="0" t="s">
        <v>133</v>
      </c>
      <c r="B4038" s="3">
        <v>44651</v>
      </c>
      <c r="C4038" s="3">
        <v>44652</v>
      </c>
      <c r="D4038" s="2">
        <v>0</v>
      </c>
      <c r="E4038" s="4">
        <v>867435000</v>
      </c>
      <c r="F4038" s="4">
        <v>867435000</v>
      </c>
    </row>
    <row r="4039">
      <c r="A4039" s="0" t="s">
        <v>119</v>
      </c>
      <c r="B4039" s="3">
        <v>45377</v>
      </c>
      <c r="C4039" s="3">
        <v>45383</v>
      </c>
      <c r="D4039" s="2">
        <v>0.579807743</v>
      </c>
      <c r="E4039" s="4">
        <v>1327208748</v>
      </c>
      <c r="F4039" s="4">
        <v>1334948885</v>
      </c>
    </row>
    <row r="4040">
      <c r="A4040" s="0" t="s">
        <v>119</v>
      </c>
      <c r="B4040" s="3">
        <v>45288</v>
      </c>
      <c r="C4040" s="3">
        <v>45292</v>
      </c>
      <c r="D4040" s="2">
        <v>0.6146248321</v>
      </c>
      <c r="E4040" s="4">
        <v>1372980490</v>
      </c>
      <c r="F4040" s="4">
        <v>1381471356</v>
      </c>
    </row>
    <row r="4041">
      <c r="A4041" s="0" t="s">
        <v>119</v>
      </c>
      <c r="B4041" s="3">
        <v>45197</v>
      </c>
      <c r="C4041" s="3">
        <v>45200</v>
      </c>
      <c r="D4041" s="2">
        <v>0.5764634441</v>
      </c>
      <c r="E4041" s="4">
        <v>1490970392</v>
      </c>
      <c r="F4041" s="4">
        <v>1499615125</v>
      </c>
    </row>
    <row r="4042">
      <c r="A4042" s="0" t="s">
        <v>119</v>
      </c>
      <c r="B4042" s="3">
        <v>45106</v>
      </c>
      <c r="C4042" s="3">
        <v>45108</v>
      </c>
      <c r="D4042" s="2">
        <v>0.5692769505</v>
      </c>
      <c r="E4042" s="4">
        <v>1531784534</v>
      </c>
      <c r="F4042" s="4">
        <v>1540554556</v>
      </c>
    </row>
    <row r="4043">
      <c r="A4043" s="0" t="s">
        <v>119</v>
      </c>
      <c r="B4043" s="3">
        <v>45015</v>
      </c>
      <c r="C4043" s="3">
        <v>45017</v>
      </c>
      <c r="D4043" s="2">
        <v>0.5581428451</v>
      </c>
      <c r="E4043" s="4">
        <v>1577023758</v>
      </c>
      <c r="F4043" s="4">
        <v>1585875207</v>
      </c>
    </row>
    <row r="4044">
      <c r="A4044" s="0" t="s">
        <v>119</v>
      </c>
      <c r="B4044" s="3">
        <v>44924</v>
      </c>
      <c r="C4044" s="3">
        <v>44927</v>
      </c>
      <c r="D4044" s="2">
        <v>0.5780268636</v>
      </c>
      <c r="E4044" s="4">
        <v>1697119397</v>
      </c>
      <c r="F4044" s="4">
        <v>1706986236</v>
      </c>
    </row>
    <row r="4045">
      <c r="A4045" s="0" t="s">
        <v>119</v>
      </c>
      <c r="B4045" s="3">
        <v>44833</v>
      </c>
      <c r="C4045" s="3">
        <v>44835</v>
      </c>
      <c r="D4045" s="2">
        <v>0.5637595995</v>
      </c>
      <c r="E4045" s="4">
        <v>1820123503</v>
      </c>
      <c r="F4045" s="4">
        <v>1830442800</v>
      </c>
    </row>
    <row r="4046">
      <c r="A4046" s="0" t="s">
        <v>119</v>
      </c>
      <c r="B4046" s="3">
        <v>44741</v>
      </c>
      <c r="C4046" s="3">
        <v>44743</v>
      </c>
      <c r="D4046" s="2">
        <v>0.3215308225</v>
      </c>
      <c r="E4046" s="4">
        <v>1779419965</v>
      </c>
      <c r="F4046" s="4">
        <v>1785159804</v>
      </c>
    </row>
    <row r="4047">
      <c r="A4047" s="0" t="s">
        <v>119</v>
      </c>
      <c r="B4047" s="3">
        <v>44651</v>
      </c>
      <c r="C4047" s="3">
        <v>44652</v>
      </c>
      <c r="D4047" s="2">
        <v>0</v>
      </c>
      <c r="E4047" s="4">
        <v>967770265</v>
      </c>
      <c r="F4047" s="4">
        <v>967770265</v>
      </c>
    </row>
    <row r="4048">
      <c r="A4048" s="0" t="s">
        <v>59</v>
      </c>
      <c r="B4048" s="3">
        <v>45377</v>
      </c>
      <c r="C4048" s="3">
        <v>45383</v>
      </c>
      <c r="D4048" s="2">
        <v>0.1274206589</v>
      </c>
      <c r="E4048" s="4">
        <v>7266247507</v>
      </c>
      <c r="F4048" s="4">
        <v>7275518020</v>
      </c>
    </row>
    <row r="4049">
      <c r="A4049" s="0" t="s">
        <v>59</v>
      </c>
      <c r="B4049" s="3">
        <v>45288</v>
      </c>
      <c r="C4049" s="3">
        <v>45292</v>
      </c>
      <c r="D4049" s="2">
        <v>0.1386183106</v>
      </c>
      <c r="E4049" s="4">
        <v>7073469150</v>
      </c>
      <c r="F4049" s="4">
        <v>7083287884</v>
      </c>
    </row>
    <row r="4050">
      <c r="A4050" s="0" t="s">
        <v>59</v>
      </c>
      <c r="B4050" s="3">
        <v>45197</v>
      </c>
      <c r="C4050" s="3">
        <v>45200</v>
      </c>
      <c r="D4050" s="2">
        <v>0.1360758147</v>
      </c>
      <c r="E4050" s="4">
        <v>7151408926</v>
      </c>
      <c r="F4050" s="4">
        <v>7161153524</v>
      </c>
    </row>
    <row r="4051">
      <c r="A4051" s="0" t="s">
        <v>59</v>
      </c>
      <c r="B4051" s="3">
        <v>45106</v>
      </c>
      <c r="C4051" s="3">
        <v>45108</v>
      </c>
      <c r="D4051" s="2">
        <v>0.1245077091</v>
      </c>
      <c r="E4051" s="4">
        <v>7202680403</v>
      </c>
      <c r="F4051" s="4">
        <v>7211659475</v>
      </c>
    </row>
    <row r="4052">
      <c r="A4052" s="0" t="s">
        <v>59</v>
      </c>
      <c r="B4052" s="3">
        <v>45015</v>
      </c>
      <c r="C4052" s="3">
        <v>45017</v>
      </c>
      <c r="D4052" s="2">
        <v>0.162051397</v>
      </c>
      <c r="E4052" s="4">
        <v>7238789561</v>
      </c>
      <c r="F4052" s="4">
        <v>7250539161</v>
      </c>
    </row>
    <row r="4053">
      <c r="A4053" s="0" t="s">
        <v>59</v>
      </c>
      <c r="B4053" s="3">
        <v>44924</v>
      </c>
      <c r="C4053" s="3">
        <v>44927</v>
      </c>
      <c r="D4053" s="2">
        <v>0.1883979134</v>
      </c>
      <c r="E4053" s="4">
        <v>7319477231</v>
      </c>
      <c r="F4053" s="4">
        <v>7333293002</v>
      </c>
    </row>
    <row r="4054">
      <c r="A4054" s="0" t="s">
        <v>59</v>
      </c>
      <c r="B4054" s="3">
        <v>44833</v>
      </c>
      <c r="C4054" s="3">
        <v>44835</v>
      </c>
      <c r="D4054" s="2">
        <v>0.2389176009</v>
      </c>
      <c r="E4054" s="4">
        <v>6017701361</v>
      </c>
      <c r="F4054" s="4">
        <v>6032113141</v>
      </c>
    </row>
    <row r="4055">
      <c r="A4055" s="0" t="s">
        <v>59</v>
      </c>
      <c r="B4055" s="3">
        <v>44741</v>
      </c>
      <c r="C4055" s="3">
        <v>44743</v>
      </c>
      <c r="D4055" s="2">
        <v>0</v>
      </c>
      <c r="E4055" s="4">
        <v>4919058746</v>
      </c>
      <c r="F4055" s="4">
        <v>4919058746</v>
      </c>
    </row>
    <row r="4056">
      <c r="A4056" s="0" t="s">
        <v>90</v>
      </c>
      <c r="B4056" s="3">
        <v>45377</v>
      </c>
      <c r="C4056" s="3">
        <v>45383</v>
      </c>
      <c r="D4056" s="2">
        <v>0.092305595</v>
      </c>
      <c r="E4056" s="4">
        <v>2179706554</v>
      </c>
      <c r="F4056" s="4">
        <v>2181720404</v>
      </c>
    </row>
    <row r="4057">
      <c r="A4057" s="0" t="s">
        <v>90</v>
      </c>
      <c r="B4057" s="3">
        <v>45288</v>
      </c>
      <c r="C4057" s="3">
        <v>45292</v>
      </c>
      <c r="D4057" s="2">
        <v>0.0822564931</v>
      </c>
      <c r="E4057" s="4">
        <v>2399020892</v>
      </c>
      <c r="F4057" s="4">
        <v>2400995867</v>
      </c>
    </row>
    <row r="4058">
      <c r="A4058" s="0" t="s">
        <v>90</v>
      </c>
      <c r="B4058" s="3">
        <v>45197</v>
      </c>
      <c r="C4058" s="3">
        <v>45200</v>
      </c>
      <c r="D4058" s="2">
        <v>0.0841828925</v>
      </c>
      <c r="E4058" s="4">
        <v>2414332080</v>
      </c>
      <c r="F4058" s="4">
        <v>2416366247</v>
      </c>
    </row>
    <row r="4059">
      <c r="A4059" s="0" t="s">
        <v>90</v>
      </c>
      <c r="B4059" s="3">
        <v>45106</v>
      </c>
      <c r="C4059" s="3">
        <v>45108</v>
      </c>
      <c r="D4059" s="2">
        <v>0.0264943939</v>
      </c>
      <c r="E4059" s="4">
        <v>2483535286</v>
      </c>
      <c r="F4059" s="4">
        <v>2484193458</v>
      </c>
    </row>
    <row r="4060">
      <c r="A4060" s="0" t="s">
        <v>90</v>
      </c>
      <c r="B4060" s="3">
        <v>45015</v>
      </c>
      <c r="C4060" s="3">
        <v>45017</v>
      </c>
      <c r="D4060" s="2">
        <v>0.1761080179</v>
      </c>
      <c r="E4060" s="4">
        <v>2484192360</v>
      </c>
      <c r="F4060" s="4">
        <v>2488574940</v>
      </c>
    </row>
    <row r="4061">
      <c r="A4061" s="0" t="s">
        <v>90</v>
      </c>
      <c r="B4061" s="3">
        <v>44924</v>
      </c>
      <c r="C4061" s="3">
        <v>44927</v>
      </c>
      <c r="D4061" s="2">
        <v>0.1881082106</v>
      </c>
      <c r="E4061" s="4">
        <v>2589723254</v>
      </c>
      <c r="F4061" s="4">
        <v>2594603917</v>
      </c>
    </row>
    <row r="4062">
      <c r="A4062" s="0" t="s">
        <v>90</v>
      </c>
      <c r="B4062" s="3">
        <v>44833</v>
      </c>
      <c r="C4062" s="3">
        <v>44835</v>
      </c>
      <c r="D4062" s="2">
        <v>0.1544981315</v>
      </c>
      <c r="E4062" s="4">
        <v>2594603665</v>
      </c>
      <c r="F4062" s="4">
        <v>2598618482</v>
      </c>
    </row>
    <row r="4063">
      <c r="A4063" s="0" t="s">
        <v>90</v>
      </c>
      <c r="B4063" s="3">
        <v>44741</v>
      </c>
      <c r="C4063" s="3">
        <v>44743</v>
      </c>
      <c r="D4063" s="2">
        <v>0</v>
      </c>
      <c r="E4063" s="4">
        <v>2598618670</v>
      </c>
      <c r="F4063" s="4">
        <v>2598618670</v>
      </c>
    </row>
    <row r="4064">
      <c r="A4064" s="0" t="s">
        <v>172</v>
      </c>
      <c r="B4064" s="3">
        <v>45377</v>
      </c>
      <c r="C4064" s="3">
        <v>45383</v>
      </c>
      <c r="D4064" s="2">
        <v>0.2279536743</v>
      </c>
      <c r="E4064" s="4">
        <v>560088349</v>
      </c>
      <c r="F4064" s="4">
        <v>561368008</v>
      </c>
    </row>
    <row r="4065">
      <c r="A4065" s="0" t="s">
        <v>172</v>
      </c>
      <c r="B4065" s="3">
        <v>45288</v>
      </c>
      <c r="C4065" s="3">
        <v>45292</v>
      </c>
      <c r="D4065" s="2">
        <v>0.2263510037</v>
      </c>
      <c r="E4065" s="4">
        <v>571564930</v>
      </c>
      <c r="F4065" s="4">
        <v>572861608</v>
      </c>
    </row>
    <row r="4066">
      <c r="A4066" s="0" t="s">
        <v>172</v>
      </c>
      <c r="B4066" s="3">
        <v>45197</v>
      </c>
      <c r="C4066" s="3">
        <v>45200</v>
      </c>
      <c r="D4066" s="2">
        <v>0.2310010363</v>
      </c>
      <c r="E4066" s="4">
        <v>607519647</v>
      </c>
      <c r="F4066" s="4">
        <v>608926273</v>
      </c>
    </row>
    <row r="4067">
      <c r="A4067" s="0" t="s">
        <v>172</v>
      </c>
      <c r="B4067" s="3">
        <v>45106</v>
      </c>
      <c r="C4067" s="3">
        <v>45108</v>
      </c>
      <c r="D4067" s="2">
        <v>0.2211938894</v>
      </c>
      <c r="E4067" s="4">
        <v>616743884</v>
      </c>
      <c r="F4067" s="4">
        <v>618111108</v>
      </c>
    </row>
    <row r="4068">
      <c r="A4068" s="0" t="s">
        <v>172</v>
      </c>
      <c r="B4068" s="3">
        <v>45015</v>
      </c>
      <c r="C4068" s="3">
        <v>45017</v>
      </c>
      <c r="D4068" s="2">
        <v>0.2220691728</v>
      </c>
      <c r="E4068" s="4">
        <v>619385708</v>
      </c>
      <c r="F4068" s="4">
        <v>620764234</v>
      </c>
    </row>
    <row r="4069">
      <c r="A4069" s="0" t="s">
        <v>172</v>
      </c>
      <c r="B4069" s="3">
        <v>44924</v>
      </c>
      <c r="C4069" s="3">
        <v>44927</v>
      </c>
      <c r="D4069" s="2">
        <v>0.2320131022</v>
      </c>
      <c r="E4069" s="4">
        <v>632906557</v>
      </c>
      <c r="F4069" s="4">
        <v>634378398</v>
      </c>
    </row>
    <row r="4070">
      <c r="A4070" s="0" t="s">
        <v>172</v>
      </c>
      <c r="B4070" s="3">
        <v>44833</v>
      </c>
      <c r="C4070" s="3">
        <v>44835</v>
      </c>
      <c r="D4070" s="2">
        <v>0.2695905964</v>
      </c>
      <c r="E4070" s="4">
        <v>664651268</v>
      </c>
      <c r="F4070" s="4">
        <v>666447949</v>
      </c>
    </row>
    <row r="4071">
      <c r="A4071" s="0" t="s">
        <v>172</v>
      </c>
      <c r="B4071" s="3">
        <v>44741</v>
      </c>
      <c r="C4071" s="3">
        <v>44743</v>
      </c>
      <c r="D4071" s="2">
        <v>0</v>
      </c>
      <c r="E4071" s="4">
        <v>653890000</v>
      </c>
      <c r="F4071" s="4">
        <v>653890000</v>
      </c>
    </row>
    <row r="4072">
      <c r="A4072" s="0" t="s">
        <v>206</v>
      </c>
      <c r="B4072" s="3">
        <v>45377</v>
      </c>
      <c r="C4072" s="3">
        <v>45383</v>
      </c>
      <c r="D4072" s="2">
        <v>1.0534977941</v>
      </c>
      <c r="E4072" s="4">
        <v>375263778</v>
      </c>
      <c r="F4072" s="4">
        <v>379259266</v>
      </c>
    </row>
    <row r="4073">
      <c r="A4073" s="0" t="s">
        <v>206</v>
      </c>
      <c r="B4073" s="3">
        <v>45288</v>
      </c>
      <c r="C4073" s="3">
        <v>45292</v>
      </c>
      <c r="D4073" s="2">
        <v>1.0747872214</v>
      </c>
      <c r="E4073" s="4">
        <v>381936674</v>
      </c>
      <c r="F4073" s="4">
        <v>386086280</v>
      </c>
    </row>
    <row r="4074">
      <c r="A4074" s="0" t="s">
        <v>206</v>
      </c>
      <c r="B4074" s="3">
        <v>45197</v>
      </c>
      <c r="C4074" s="3">
        <v>45200</v>
      </c>
      <c r="D4074" s="2">
        <v>1.0253821805</v>
      </c>
      <c r="E4074" s="4">
        <v>401749338</v>
      </c>
      <c r="F4074" s="4">
        <v>405911482</v>
      </c>
    </row>
    <row r="4075">
      <c r="A4075" s="0" t="s">
        <v>206</v>
      </c>
      <c r="B4075" s="3">
        <v>45106</v>
      </c>
      <c r="C4075" s="3">
        <v>45108</v>
      </c>
      <c r="D4075" s="2">
        <v>1.0133652115</v>
      </c>
      <c r="E4075" s="4">
        <v>414161638</v>
      </c>
      <c r="F4075" s="4">
        <v>418401574</v>
      </c>
    </row>
    <row r="4076">
      <c r="A4076" s="0" t="s">
        <v>206</v>
      </c>
      <c r="B4076" s="3">
        <v>45015</v>
      </c>
      <c r="C4076" s="3">
        <v>45017</v>
      </c>
      <c r="D4076" s="2">
        <v>1.0005540312</v>
      </c>
      <c r="E4076" s="4">
        <v>426028356</v>
      </c>
      <c r="F4076" s="4">
        <v>430334081</v>
      </c>
    </row>
    <row r="4077">
      <c r="A4077" s="0" t="s">
        <v>206</v>
      </c>
      <c r="B4077" s="3">
        <v>44924</v>
      </c>
      <c r="C4077" s="3">
        <v>44927</v>
      </c>
      <c r="D4077" s="2">
        <v>1.0048867551</v>
      </c>
      <c r="E4077" s="4">
        <v>443074236</v>
      </c>
      <c r="F4077" s="4">
        <v>447571826</v>
      </c>
    </row>
    <row r="4078">
      <c r="A4078" s="0" t="s">
        <v>206</v>
      </c>
      <c r="B4078" s="3">
        <v>44833</v>
      </c>
      <c r="C4078" s="3">
        <v>44835</v>
      </c>
      <c r="D4078" s="2">
        <v>1.0346478338</v>
      </c>
      <c r="E4078" s="4">
        <v>458720218</v>
      </c>
      <c r="F4078" s="4">
        <v>463515976</v>
      </c>
    </row>
    <row r="4079">
      <c r="A4079" s="0" t="s">
        <v>206</v>
      </c>
      <c r="B4079" s="3">
        <v>44741</v>
      </c>
      <c r="C4079" s="3">
        <v>44743</v>
      </c>
      <c r="D4079" s="2">
        <v>0</v>
      </c>
      <c r="E4079" s="4">
        <v>318342630</v>
      </c>
      <c r="F4079" s="4">
        <v>318342630</v>
      </c>
    </row>
    <row r="4080">
      <c r="A4080" s="0" t="s">
        <v>236</v>
      </c>
      <c r="B4080" s="3">
        <v>45377</v>
      </c>
      <c r="C4080" s="3">
        <v>45383</v>
      </c>
      <c r="D4080" s="2">
        <v>2.6921771448</v>
      </c>
      <c r="E4080" s="4">
        <v>127204330</v>
      </c>
      <c r="F4080" s="4">
        <v>130723642</v>
      </c>
    </row>
    <row r="4081">
      <c r="A4081" s="0" t="s">
        <v>236</v>
      </c>
      <c r="B4081" s="3">
        <v>45288</v>
      </c>
      <c r="C4081" s="3">
        <v>45292</v>
      </c>
      <c r="D4081" s="2">
        <v>2.6454908968</v>
      </c>
      <c r="E4081" s="4">
        <v>134035853</v>
      </c>
      <c r="F4081" s="4">
        <v>137678115</v>
      </c>
    </row>
    <row r="4082">
      <c r="A4082" s="0" t="s">
        <v>236</v>
      </c>
      <c r="B4082" s="3">
        <v>45197</v>
      </c>
      <c r="C4082" s="3">
        <v>45200</v>
      </c>
      <c r="D4082" s="2">
        <v>2.5687850402</v>
      </c>
      <c r="E4082" s="4">
        <v>142654231</v>
      </c>
      <c r="F4082" s="4">
        <v>146415326</v>
      </c>
    </row>
    <row r="4083">
      <c r="A4083" s="0" t="s">
        <v>236</v>
      </c>
      <c r="B4083" s="3">
        <v>45106</v>
      </c>
      <c r="C4083" s="3">
        <v>45108</v>
      </c>
      <c r="D4083" s="2">
        <v>2.2304043825</v>
      </c>
      <c r="E4083" s="4">
        <v>146036690</v>
      </c>
      <c r="F4083" s="4">
        <v>149368205</v>
      </c>
    </row>
    <row r="4084">
      <c r="A4084" s="0" t="s">
        <v>236</v>
      </c>
      <c r="B4084" s="3">
        <v>45015</v>
      </c>
      <c r="C4084" s="3">
        <v>45017</v>
      </c>
      <c r="D4084" s="2">
        <v>2.521125661</v>
      </c>
      <c r="E4084" s="4">
        <v>130992356</v>
      </c>
      <c r="F4084" s="4">
        <v>134380251</v>
      </c>
    </row>
    <row r="4085">
      <c r="A4085" s="0" t="s">
        <v>236</v>
      </c>
      <c r="B4085" s="3">
        <v>44924</v>
      </c>
      <c r="C4085" s="3">
        <v>44927</v>
      </c>
      <c r="D4085" s="2">
        <v>1.5182159583</v>
      </c>
      <c r="E4085" s="4">
        <v>121516630</v>
      </c>
      <c r="F4085" s="4">
        <v>123389956</v>
      </c>
    </row>
    <row r="4086">
      <c r="A4086" s="0" t="s">
        <v>236</v>
      </c>
      <c r="B4086" s="3">
        <v>44833</v>
      </c>
      <c r="C4086" s="3">
        <v>44835</v>
      </c>
      <c r="D4086" s="2">
        <v>1.7220193335</v>
      </c>
      <c r="E4086" s="4">
        <v>74445591</v>
      </c>
      <c r="F4086" s="4">
        <v>75750021</v>
      </c>
    </row>
    <row r="4087">
      <c r="A4087" s="0" t="s">
        <v>236</v>
      </c>
      <c r="B4087" s="3">
        <v>44741</v>
      </c>
      <c r="C4087" s="3">
        <v>44743</v>
      </c>
      <c r="D4087" s="2">
        <v>0</v>
      </c>
      <c r="E4087" s="4">
        <v>49963666</v>
      </c>
      <c r="F4087" s="4">
        <v>49963666</v>
      </c>
    </row>
    <row r="4088">
      <c r="A4088" s="0" t="s">
        <v>222</v>
      </c>
      <c r="B4088" s="3">
        <v>45377</v>
      </c>
      <c r="C4088" s="3">
        <v>45383</v>
      </c>
      <c r="D4088" s="2">
        <v>0.0331775087</v>
      </c>
      <c r="E4088" s="4">
        <v>216306724</v>
      </c>
      <c r="F4088" s="4">
        <v>216378513</v>
      </c>
    </row>
    <row r="4089">
      <c r="A4089" s="0" t="s">
        <v>222</v>
      </c>
      <c r="B4089" s="3">
        <v>45288</v>
      </c>
      <c r="C4089" s="3">
        <v>45292</v>
      </c>
      <c r="D4089" s="2">
        <v>0.0418962117</v>
      </c>
      <c r="E4089" s="4">
        <v>216377567</v>
      </c>
      <c r="F4089" s="4">
        <v>216468259</v>
      </c>
    </row>
    <row r="4090">
      <c r="A4090" s="0" t="s">
        <v>222</v>
      </c>
      <c r="B4090" s="3">
        <v>45197</v>
      </c>
      <c r="C4090" s="3">
        <v>45200</v>
      </c>
      <c r="D4090" s="2">
        <v>0.0424058008</v>
      </c>
      <c r="E4090" s="4">
        <v>218867758</v>
      </c>
      <c r="F4090" s="4">
        <v>218960610</v>
      </c>
    </row>
    <row r="4091">
      <c r="A4091" s="0" t="s">
        <v>222</v>
      </c>
      <c r="B4091" s="3">
        <v>45106</v>
      </c>
      <c r="C4091" s="3">
        <v>45108</v>
      </c>
      <c r="D4091" s="2">
        <v>0.0361354476</v>
      </c>
      <c r="E4091" s="4">
        <v>221270531</v>
      </c>
      <c r="F4091" s="4">
        <v>221350517</v>
      </c>
    </row>
    <row r="4092">
      <c r="A4092" s="0" t="s">
        <v>222</v>
      </c>
      <c r="B4092" s="3">
        <v>45015</v>
      </c>
      <c r="C4092" s="3">
        <v>45017</v>
      </c>
      <c r="D4092" s="2">
        <v>0.0445323406</v>
      </c>
      <c r="E4092" s="4">
        <v>177755609</v>
      </c>
      <c r="F4092" s="4">
        <v>177834803</v>
      </c>
    </row>
    <row r="4093">
      <c r="A4093" s="0" t="s">
        <v>222</v>
      </c>
      <c r="B4093" s="3">
        <v>44924</v>
      </c>
      <c r="C4093" s="3">
        <v>44927</v>
      </c>
      <c r="D4093" s="2">
        <v>0.052146406</v>
      </c>
      <c r="E4093" s="4">
        <v>171046235</v>
      </c>
      <c r="F4093" s="4">
        <v>171135476</v>
      </c>
    </row>
    <row r="4094">
      <c r="A4094" s="0" t="s">
        <v>222</v>
      </c>
      <c r="B4094" s="3">
        <v>44833</v>
      </c>
      <c r="C4094" s="3">
        <v>44835</v>
      </c>
      <c r="D4094" s="2">
        <v>0.0408070175</v>
      </c>
      <c r="E4094" s="4">
        <v>174006866</v>
      </c>
      <c r="F4094" s="4">
        <v>174077902</v>
      </c>
    </row>
    <row r="4095">
      <c r="A4095" s="0" t="s">
        <v>222</v>
      </c>
      <c r="B4095" s="3">
        <v>44741</v>
      </c>
      <c r="C4095" s="3">
        <v>44743</v>
      </c>
      <c r="D4095" s="2">
        <v>0</v>
      </c>
      <c r="E4095" s="4">
        <v>141231000</v>
      </c>
      <c r="F4095" s="4">
        <v>141231000</v>
      </c>
    </row>
    <row r="4096">
      <c r="A4096" s="0" t="s">
        <v>92</v>
      </c>
      <c r="B4096" s="3">
        <v>45377</v>
      </c>
      <c r="C4096" s="3">
        <v>45383</v>
      </c>
      <c r="D4096" s="2">
        <v>0.1953387604</v>
      </c>
      <c r="E4096" s="4">
        <v>2164879741</v>
      </c>
      <c r="F4096" s="4">
        <v>2169116867</v>
      </c>
    </row>
    <row r="4097">
      <c r="A4097" s="0" t="s">
        <v>92</v>
      </c>
      <c r="B4097" s="3">
        <v>45288</v>
      </c>
      <c r="C4097" s="3">
        <v>45292</v>
      </c>
      <c r="D4097" s="2">
        <v>0.1997370714</v>
      </c>
      <c r="E4097" s="4">
        <v>2187396615</v>
      </c>
      <c r="F4097" s="4">
        <v>2191774401</v>
      </c>
    </row>
    <row r="4098">
      <c r="A4098" s="0" t="s">
        <v>92</v>
      </c>
      <c r="B4098" s="3">
        <v>45197</v>
      </c>
      <c r="C4098" s="3">
        <v>45200</v>
      </c>
      <c r="D4098" s="2">
        <v>0.1902445828</v>
      </c>
      <c r="E4098" s="4">
        <v>2237952155</v>
      </c>
      <c r="F4098" s="4">
        <v>2242217853</v>
      </c>
    </row>
    <row r="4099">
      <c r="A4099" s="0" t="s">
        <v>92</v>
      </c>
      <c r="B4099" s="3">
        <v>45106</v>
      </c>
      <c r="C4099" s="3">
        <v>45108</v>
      </c>
      <c r="D4099" s="2">
        <v>0.1802860961</v>
      </c>
      <c r="E4099" s="4">
        <v>2254249690</v>
      </c>
      <c r="F4099" s="4">
        <v>2258321129</v>
      </c>
    </row>
    <row r="4100">
      <c r="A4100" s="0" t="s">
        <v>92</v>
      </c>
      <c r="B4100" s="3">
        <v>45015</v>
      </c>
      <c r="C4100" s="3">
        <v>45017</v>
      </c>
      <c r="D4100" s="2">
        <v>0.1903457726</v>
      </c>
      <c r="E4100" s="4">
        <v>2129900903</v>
      </c>
      <c r="F4100" s="4">
        <v>2133962811</v>
      </c>
    </row>
    <row r="4101">
      <c r="A4101" s="0" t="s">
        <v>92</v>
      </c>
      <c r="B4101" s="3">
        <v>44924</v>
      </c>
      <c r="C4101" s="3">
        <v>44927</v>
      </c>
      <c r="D4101" s="2">
        <v>0.225188342</v>
      </c>
      <c r="E4101" s="4">
        <v>2077356205</v>
      </c>
      <c r="F4101" s="4">
        <v>2082044727</v>
      </c>
    </row>
    <row r="4102">
      <c r="A4102" s="0" t="s">
        <v>92</v>
      </c>
      <c r="B4102" s="3">
        <v>44833</v>
      </c>
      <c r="C4102" s="3">
        <v>44835</v>
      </c>
      <c r="D4102" s="2">
        <v>0.1694176012</v>
      </c>
      <c r="E4102" s="4">
        <v>2029364330</v>
      </c>
      <c r="F4102" s="4">
        <v>2032808265</v>
      </c>
    </row>
    <row r="4103">
      <c r="A4103" s="0" t="s">
        <v>92</v>
      </c>
      <c r="B4103" s="3">
        <v>44725</v>
      </c>
      <c r="C4103" s="3">
        <v>44743</v>
      </c>
      <c r="D4103" s="2">
        <v>0</v>
      </c>
      <c r="E4103" s="4">
        <v>994897000</v>
      </c>
      <c r="F4103" s="4">
        <v>994897000</v>
      </c>
    </row>
    <row r="4104">
      <c r="A4104" s="0" t="s">
        <v>84</v>
      </c>
      <c r="B4104" s="3">
        <v>45377</v>
      </c>
      <c r="C4104" s="3">
        <v>45383</v>
      </c>
      <c r="D4104" s="2">
        <v>0.4948963812</v>
      </c>
      <c r="E4104" s="4">
        <v>2406857059</v>
      </c>
      <c r="F4104" s="4">
        <v>2418827750</v>
      </c>
    </row>
    <row r="4105">
      <c r="A4105" s="0" t="s">
        <v>84</v>
      </c>
      <c r="B4105" s="3">
        <v>45288</v>
      </c>
      <c r="C4105" s="3">
        <v>45292</v>
      </c>
      <c r="D4105" s="2">
        <v>0.494847992</v>
      </c>
      <c r="E4105" s="4">
        <v>2426971975</v>
      </c>
      <c r="F4105" s="4">
        <v>2439041523</v>
      </c>
    </row>
    <row r="4106">
      <c r="A4106" s="0" t="s">
        <v>84</v>
      </c>
      <c r="B4106" s="3">
        <v>45197</v>
      </c>
      <c r="C4106" s="3">
        <v>45200</v>
      </c>
      <c r="D4106" s="2">
        <v>0.4787449025</v>
      </c>
      <c r="E4106" s="4">
        <v>2474656709</v>
      </c>
      <c r="F4106" s="4">
        <v>2486560993</v>
      </c>
    </row>
    <row r="4107">
      <c r="A4107" s="0" t="s">
        <v>84</v>
      </c>
      <c r="B4107" s="3">
        <v>45106</v>
      </c>
      <c r="C4107" s="3">
        <v>45108</v>
      </c>
      <c r="D4107" s="2">
        <v>0.4873986672</v>
      </c>
      <c r="E4107" s="4">
        <v>2408562711</v>
      </c>
      <c r="F4107" s="4">
        <v>2420359511</v>
      </c>
    </row>
    <row r="4108">
      <c r="A4108" s="0" t="s">
        <v>84</v>
      </c>
      <c r="B4108" s="3">
        <v>45015</v>
      </c>
      <c r="C4108" s="3">
        <v>45017</v>
      </c>
      <c r="D4108" s="2">
        <v>0.4135646328</v>
      </c>
      <c r="E4108" s="4">
        <v>2385075633</v>
      </c>
      <c r="F4108" s="4">
        <v>2394980425</v>
      </c>
    </row>
    <row r="4109">
      <c r="A4109" s="0" t="s">
        <v>84</v>
      </c>
      <c r="B4109" s="3">
        <v>44924</v>
      </c>
      <c r="C4109" s="3">
        <v>44927</v>
      </c>
      <c r="D4109" s="2">
        <v>0.4930261888</v>
      </c>
      <c r="E4109" s="4">
        <v>2095676300</v>
      </c>
      <c r="F4109" s="4">
        <v>2106059726</v>
      </c>
    </row>
    <row r="4110">
      <c r="A4110" s="0" t="s">
        <v>84</v>
      </c>
      <c r="B4110" s="3">
        <v>44833</v>
      </c>
      <c r="C4110" s="3">
        <v>44835</v>
      </c>
      <c r="D4110" s="2">
        <v>0.2565143359</v>
      </c>
      <c r="E4110" s="4">
        <v>2049865657</v>
      </c>
      <c r="F4110" s="4">
        <v>2055137379</v>
      </c>
    </row>
    <row r="4111">
      <c r="A4111" s="0" t="s">
        <v>84</v>
      </c>
      <c r="B4111" s="3">
        <v>44725</v>
      </c>
      <c r="C4111" s="3">
        <v>44743</v>
      </c>
      <c r="D4111" s="2">
        <v>0</v>
      </c>
      <c r="E4111" s="4">
        <v>187172282</v>
      </c>
      <c r="F4111" s="4">
        <v>187172282</v>
      </c>
    </row>
    <row r="4112">
      <c r="A4112" s="0" t="s">
        <v>147</v>
      </c>
      <c r="B4112" s="3">
        <v>45377</v>
      </c>
      <c r="C4112" s="3">
        <v>45383</v>
      </c>
      <c r="D4112" s="2">
        <v>0.1792389056</v>
      </c>
      <c r="E4112" s="4">
        <v>801233016</v>
      </c>
      <c r="F4112" s="4">
        <v>802671716</v>
      </c>
    </row>
    <row r="4113">
      <c r="A4113" s="0" t="s">
        <v>147</v>
      </c>
      <c r="B4113" s="3">
        <v>45288</v>
      </c>
      <c r="C4113" s="3">
        <v>45292</v>
      </c>
      <c r="D4113" s="2">
        <v>0.0282985785</v>
      </c>
      <c r="E4113" s="4">
        <v>740583760</v>
      </c>
      <c r="F4113" s="4">
        <v>740793394</v>
      </c>
    </row>
    <row r="4114">
      <c r="A4114" s="0" t="s">
        <v>147</v>
      </c>
      <c r="B4114" s="3">
        <v>45197</v>
      </c>
      <c r="C4114" s="3">
        <v>45200</v>
      </c>
      <c r="D4114" s="2">
        <v>0.0304976418</v>
      </c>
      <c r="E4114" s="4">
        <v>603259342</v>
      </c>
      <c r="F4114" s="4">
        <v>603443378</v>
      </c>
    </row>
    <row r="4115">
      <c r="A4115" s="0" t="s">
        <v>147</v>
      </c>
      <c r="B4115" s="3">
        <v>45106</v>
      </c>
      <c r="C4115" s="3">
        <v>45108</v>
      </c>
      <c r="D4115" s="2">
        <v>0.0235426373</v>
      </c>
      <c r="E4115" s="4">
        <v>528614075</v>
      </c>
      <c r="F4115" s="4">
        <v>528738554</v>
      </c>
    </row>
    <row r="4116">
      <c r="A4116" s="0" t="s">
        <v>147</v>
      </c>
      <c r="B4116" s="3">
        <v>45015</v>
      </c>
      <c r="C4116" s="3">
        <v>45017</v>
      </c>
      <c r="D4116" s="2">
        <v>0.023217273</v>
      </c>
      <c r="E4116" s="4">
        <v>383672594</v>
      </c>
      <c r="F4116" s="4">
        <v>383761693</v>
      </c>
    </row>
    <row r="4117">
      <c r="A4117" s="0" t="s">
        <v>147</v>
      </c>
      <c r="B4117" s="3">
        <v>44924</v>
      </c>
      <c r="C4117" s="3">
        <v>44927</v>
      </c>
      <c r="D4117" s="2">
        <v>0.0091620106</v>
      </c>
      <c r="E4117" s="4">
        <v>289462337</v>
      </c>
      <c r="F4117" s="4">
        <v>289488860</v>
      </c>
    </row>
    <row r="4118">
      <c r="A4118" s="0" t="s">
        <v>147</v>
      </c>
      <c r="B4118" s="3">
        <v>44833</v>
      </c>
      <c r="C4118" s="3">
        <v>44835</v>
      </c>
      <c r="D4118" s="2">
        <v>0.0112221638</v>
      </c>
      <c r="E4118" s="4">
        <v>129256463</v>
      </c>
      <c r="F4118" s="4">
        <v>129270970</v>
      </c>
    </row>
    <row r="4119">
      <c r="A4119" s="0" t="s">
        <v>63</v>
      </c>
      <c r="B4119" s="3">
        <v>45377</v>
      </c>
      <c r="C4119" s="3">
        <v>45383</v>
      </c>
      <c r="D4119" s="2">
        <v>0.4020303944</v>
      </c>
      <c r="E4119" s="4">
        <v>5230127457</v>
      </c>
      <c r="F4119" s="4">
        <v>5251239034</v>
      </c>
    </row>
    <row r="4120">
      <c r="A4120" s="0" t="s">
        <v>63</v>
      </c>
      <c r="B4120" s="3">
        <v>45288</v>
      </c>
      <c r="C4120" s="3">
        <v>45292</v>
      </c>
      <c r="D4120" s="2">
        <v>0.0736969571</v>
      </c>
      <c r="E4120" s="4">
        <v>4948531790</v>
      </c>
      <c r="F4120" s="4">
        <v>4952181397</v>
      </c>
    </row>
    <row r="4121">
      <c r="A4121" s="0" t="s">
        <v>63</v>
      </c>
      <c r="B4121" s="3">
        <v>45197</v>
      </c>
      <c r="C4121" s="3">
        <v>45200</v>
      </c>
      <c r="D4121" s="2">
        <v>0.0830341407</v>
      </c>
      <c r="E4121" s="4">
        <v>3916719412</v>
      </c>
      <c r="F4121" s="4">
        <v>3919974329</v>
      </c>
    </row>
    <row r="4122">
      <c r="A4122" s="0" t="s">
        <v>63</v>
      </c>
      <c r="B4122" s="3">
        <v>45106</v>
      </c>
      <c r="C4122" s="3">
        <v>45108</v>
      </c>
      <c r="D4122" s="2">
        <v>0.091525362</v>
      </c>
      <c r="E4122" s="4">
        <v>3343505613</v>
      </c>
      <c r="F4122" s="4">
        <v>3346568572</v>
      </c>
    </row>
    <row r="4123">
      <c r="A4123" s="0" t="s">
        <v>63</v>
      </c>
      <c r="B4123" s="3">
        <v>45015</v>
      </c>
      <c r="C4123" s="3">
        <v>45017</v>
      </c>
      <c r="D4123" s="2">
        <v>0.0726206538</v>
      </c>
      <c r="E4123" s="4">
        <v>2707132452</v>
      </c>
      <c r="F4123" s="4">
        <v>2709099818</v>
      </c>
    </row>
    <row r="4124">
      <c r="A4124" s="0" t="s">
        <v>63</v>
      </c>
      <c r="B4124" s="3">
        <v>44924</v>
      </c>
      <c r="C4124" s="3">
        <v>44927</v>
      </c>
      <c r="D4124" s="2">
        <v>0.073234324</v>
      </c>
      <c r="E4124" s="4">
        <v>1940358692</v>
      </c>
      <c r="F4124" s="4">
        <v>1941780742</v>
      </c>
    </row>
    <row r="4125">
      <c r="A4125" s="0" t="s">
        <v>63</v>
      </c>
      <c r="B4125" s="3">
        <v>44833</v>
      </c>
      <c r="C4125" s="3">
        <v>44835</v>
      </c>
      <c r="D4125" s="2">
        <v>0.5702622946</v>
      </c>
      <c r="E4125" s="4">
        <v>627660378</v>
      </c>
      <c r="F4125" s="4">
        <v>631260217</v>
      </c>
    </row>
    <row r="4126">
      <c r="A4126" s="0" t="s">
        <v>55</v>
      </c>
      <c r="B4126" s="3">
        <v>45377</v>
      </c>
      <c r="C4126" s="3">
        <v>45383</v>
      </c>
      <c r="D4126" s="2">
        <v>0.7743954536</v>
      </c>
      <c r="E4126" s="4">
        <v>7323828619</v>
      </c>
      <c r="F4126" s="4">
        <v>7380986644</v>
      </c>
    </row>
    <row r="4127">
      <c r="A4127" s="0" t="s">
        <v>55</v>
      </c>
      <c r="B4127" s="3">
        <v>45288</v>
      </c>
      <c r="C4127" s="3">
        <v>45292</v>
      </c>
      <c r="D4127" s="2">
        <v>0.3084090011</v>
      </c>
      <c r="E4127" s="4">
        <v>7534358054</v>
      </c>
      <c r="F4127" s="4">
        <v>7557666578</v>
      </c>
    </row>
    <row r="4128">
      <c r="A4128" s="0" t="s">
        <v>55</v>
      </c>
      <c r="B4128" s="3">
        <v>45197</v>
      </c>
      <c r="C4128" s="3">
        <v>45200</v>
      </c>
      <c r="D4128" s="2">
        <v>0.3209593321</v>
      </c>
      <c r="E4128" s="4">
        <v>5539626696</v>
      </c>
      <c r="F4128" s="4">
        <v>5557463895</v>
      </c>
    </row>
    <row r="4129">
      <c r="A4129" s="0" t="s">
        <v>55</v>
      </c>
      <c r="B4129" s="3">
        <v>45106</v>
      </c>
      <c r="C4129" s="3">
        <v>45108</v>
      </c>
      <c r="D4129" s="2">
        <v>0.3032591545</v>
      </c>
      <c r="E4129" s="4">
        <v>4256933504</v>
      </c>
      <c r="F4129" s="4">
        <v>4269882313</v>
      </c>
    </row>
    <row r="4130">
      <c r="A4130" s="0" t="s">
        <v>55</v>
      </c>
      <c r="B4130" s="3">
        <v>45015</v>
      </c>
      <c r="C4130" s="3">
        <v>45017</v>
      </c>
      <c r="D4130" s="2">
        <v>0.3794928317</v>
      </c>
      <c r="E4130" s="4">
        <v>3112378261</v>
      </c>
      <c r="F4130" s="4">
        <v>3124234507</v>
      </c>
    </row>
    <row r="4131">
      <c r="A4131" s="0" t="s">
        <v>55</v>
      </c>
      <c r="B4131" s="3">
        <v>44924</v>
      </c>
      <c r="C4131" s="3">
        <v>44927</v>
      </c>
      <c r="D4131" s="2">
        <v>0.1011159464</v>
      </c>
      <c r="E4131" s="4">
        <v>2126490094</v>
      </c>
      <c r="F4131" s="4">
        <v>2128642491</v>
      </c>
    </row>
    <row r="4132">
      <c r="A4132" s="0" t="s">
        <v>55</v>
      </c>
      <c r="B4132" s="3">
        <v>44834</v>
      </c>
      <c r="C4132" s="3">
        <v>44835</v>
      </c>
      <c r="D4132" s="2">
        <v>0</v>
      </c>
      <c r="E4132" s="4">
        <v>445882524</v>
      </c>
      <c r="F4132" s="4">
        <v>445882524</v>
      </c>
    </row>
    <row r="4133">
      <c r="A4133" s="0" t="s">
        <v>168</v>
      </c>
      <c r="B4133" s="3">
        <v>45377</v>
      </c>
      <c r="C4133" s="3">
        <v>45383</v>
      </c>
      <c r="D4133" s="2">
        <v>0.4937829311</v>
      </c>
      <c r="E4133" s="4">
        <v>487741001</v>
      </c>
      <c r="F4133" s="4">
        <v>490161334</v>
      </c>
    </row>
    <row r="4134">
      <c r="A4134" s="0" t="s">
        <v>168</v>
      </c>
      <c r="B4134" s="3">
        <v>45288</v>
      </c>
      <c r="C4134" s="3">
        <v>45292</v>
      </c>
      <c r="D4134" s="2">
        <v>0.86125171</v>
      </c>
      <c r="E4134" s="4">
        <v>196922603</v>
      </c>
      <c r="F4134" s="4">
        <v>198633336</v>
      </c>
    </row>
    <row r="4135">
      <c r="A4135" s="0" t="s">
        <v>168</v>
      </c>
      <c r="B4135" s="3">
        <v>45197</v>
      </c>
      <c r="C4135" s="3">
        <v>45200</v>
      </c>
      <c r="D4135" s="2">
        <v>0.9210287383</v>
      </c>
      <c r="E4135" s="4">
        <v>172512406</v>
      </c>
      <c r="F4135" s="4">
        <v>174116065</v>
      </c>
    </row>
    <row r="4136">
      <c r="A4136" s="0" t="s">
        <v>168</v>
      </c>
      <c r="B4136" s="3">
        <v>45106</v>
      </c>
      <c r="C4136" s="3">
        <v>45108</v>
      </c>
      <c r="D4136" s="2">
        <v>1.1048033689</v>
      </c>
      <c r="E4136" s="4">
        <v>170858655</v>
      </c>
      <c r="F4136" s="4">
        <v>172767395</v>
      </c>
    </row>
    <row r="4137">
      <c r="A4137" s="0" t="s">
        <v>168</v>
      </c>
      <c r="B4137" s="3">
        <v>45015</v>
      </c>
      <c r="C4137" s="3">
        <v>45017</v>
      </c>
      <c r="D4137" s="2">
        <v>0.5098633316</v>
      </c>
      <c r="E4137" s="4">
        <v>169791670</v>
      </c>
      <c r="F4137" s="4">
        <v>170661812</v>
      </c>
    </row>
    <row r="4138">
      <c r="A4138" s="0" t="s">
        <v>168</v>
      </c>
      <c r="B4138" s="3">
        <v>44924</v>
      </c>
      <c r="C4138" s="3">
        <v>44927</v>
      </c>
      <c r="D4138" s="2">
        <v>0.6652472182</v>
      </c>
      <c r="E4138" s="4">
        <v>80210106</v>
      </c>
      <c r="F4138" s="4">
        <v>80747275</v>
      </c>
    </row>
    <row r="4139">
      <c r="A4139" s="0" t="s">
        <v>103</v>
      </c>
      <c r="B4139" s="3">
        <v>45377</v>
      </c>
      <c r="C4139" s="3">
        <v>45383</v>
      </c>
      <c r="D4139" s="2">
        <v>1.2138205994</v>
      </c>
      <c r="E4139" s="4">
        <v>1707050006</v>
      </c>
      <c r="F4139" s="4">
        <v>1728025131</v>
      </c>
    </row>
    <row r="4140">
      <c r="A4140" s="0" t="s">
        <v>103</v>
      </c>
      <c r="B4140" s="3">
        <v>45288</v>
      </c>
      <c r="C4140" s="3">
        <v>45292</v>
      </c>
      <c r="D4140" s="2">
        <v>0.611235066</v>
      </c>
      <c r="E4140" s="4">
        <v>1730342544</v>
      </c>
      <c r="F4140" s="4">
        <v>1740984049</v>
      </c>
    </row>
    <row r="4141">
      <c r="A4141" s="0" t="s">
        <v>103</v>
      </c>
      <c r="B4141" s="3">
        <v>45197</v>
      </c>
      <c r="C4141" s="3">
        <v>45200</v>
      </c>
      <c r="D4141" s="2">
        <v>0.7386822081</v>
      </c>
      <c r="E4141" s="4">
        <v>1255759686</v>
      </c>
      <c r="F4141" s="4">
        <v>1265104790</v>
      </c>
    </row>
    <row r="4142">
      <c r="A4142" s="0" t="s">
        <v>103</v>
      </c>
      <c r="B4142" s="3">
        <v>45106</v>
      </c>
      <c r="C4142" s="3">
        <v>45108</v>
      </c>
      <c r="D4142" s="2">
        <v>0.4736699055</v>
      </c>
      <c r="E4142" s="4">
        <v>1007228640</v>
      </c>
      <c r="F4142" s="4">
        <v>1012022285</v>
      </c>
    </row>
    <row r="4143">
      <c r="A4143" s="0" t="s">
        <v>103</v>
      </c>
      <c r="B4143" s="3">
        <v>45015</v>
      </c>
      <c r="C4143" s="3">
        <v>45017</v>
      </c>
      <c r="D4143" s="2">
        <v>0.6868686728</v>
      </c>
      <c r="E4143" s="4">
        <v>548625611</v>
      </c>
      <c r="F4143" s="4">
        <v>552420011</v>
      </c>
    </row>
    <row r="4144">
      <c r="A4144" s="0" t="s">
        <v>103</v>
      </c>
      <c r="B4144" s="3">
        <v>44924</v>
      </c>
      <c r="C4144" s="3">
        <v>44927</v>
      </c>
      <c r="D4144" s="2">
        <v>0.2198089095</v>
      </c>
      <c r="E4144" s="4">
        <v>382587958</v>
      </c>
      <c r="F4144" s="4">
        <v>383430773</v>
      </c>
    </row>
    <row r="4145">
      <c r="A4145" s="0" t="s">
        <v>170</v>
      </c>
      <c r="B4145" s="3">
        <v>45377</v>
      </c>
      <c r="C4145" s="3">
        <v>45383</v>
      </c>
      <c r="D4145" s="2">
        <v>8.602225764</v>
      </c>
      <c r="E4145" s="4">
        <v>562691259</v>
      </c>
      <c r="F4145" s="4">
        <v>615650943</v>
      </c>
    </row>
    <row r="4146">
      <c r="A4146" s="0" t="s">
        <v>170</v>
      </c>
      <c r="B4146" s="3">
        <v>45288</v>
      </c>
      <c r="C4146" s="3">
        <v>45292</v>
      </c>
      <c r="D4146" s="2">
        <v>2.3122146884</v>
      </c>
      <c r="E4146" s="4">
        <v>615650943</v>
      </c>
      <c r="F4146" s="4">
        <v>630223053</v>
      </c>
    </row>
    <row r="4147">
      <c r="A4147" s="0" t="s">
        <v>170</v>
      </c>
      <c r="B4147" s="3">
        <v>45197</v>
      </c>
      <c r="C4147" s="3">
        <v>45200</v>
      </c>
      <c r="D4147" s="2">
        <v>3.6182025012</v>
      </c>
      <c r="E4147" s="4">
        <v>630751807</v>
      </c>
      <c r="F4147" s="4">
        <v>654430425</v>
      </c>
    </row>
    <row r="4148">
      <c r="A4148" s="0" t="s">
        <v>170</v>
      </c>
      <c r="B4148" s="3">
        <v>45106</v>
      </c>
      <c r="C4148" s="3">
        <v>45108</v>
      </c>
      <c r="D4148" s="2">
        <v>4.0759796108</v>
      </c>
      <c r="E4148" s="4">
        <v>654772425</v>
      </c>
      <c r="F4148" s="4">
        <v>682594852</v>
      </c>
    </row>
    <row r="4149">
      <c r="A4149" s="0" t="s">
        <v>170</v>
      </c>
      <c r="B4149" s="3">
        <v>45015</v>
      </c>
      <c r="C4149" s="3">
        <v>45017</v>
      </c>
      <c r="D4149" s="2">
        <v>5.0566035868</v>
      </c>
      <c r="E4149" s="4">
        <v>677392226</v>
      </c>
      <c r="F4149" s="4">
        <v>713469553</v>
      </c>
    </row>
    <row r="4150">
      <c r="A4150" s="0" t="s">
        <v>170</v>
      </c>
      <c r="B4150" s="3">
        <v>44924</v>
      </c>
      <c r="C4150" s="3">
        <v>44927</v>
      </c>
      <c r="D4150" s="2">
        <v>0.1063854196</v>
      </c>
      <c r="E4150" s="4">
        <v>637456495</v>
      </c>
      <c r="F4150" s="4">
        <v>638135378</v>
      </c>
    </row>
    <row r="4151">
      <c r="A4151" s="0" t="s">
        <v>178</v>
      </c>
      <c r="B4151" s="3">
        <v>45377</v>
      </c>
      <c r="C4151" s="3">
        <v>45383</v>
      </c>
      <c r="D4151" s="2">
        <v>6.5899556611</v>
      </c>
      <c r="E4151" s="4">
        <v>514745154</v>
      </c>
      <c r="F4151" s="4">
        <v>551059747</v>
      </c>
    </row>
    <row r="4152">
      <c r="A4152" s="0" t="s">
        <v>178</v>
      </c>
      <c r="B4152" s="3">
        <v>45288</v>
      </c>
      <c r="C4152" s="3">
        <v>45292</v>
      </c>
      <c r="D4152" s="2">
        <v>4.4032773557</v>
      </c>
      <c r="E4152" s="4">
        <v>551059746</v>
      </c>
      <c r="F4152" s="4">
        <v>576442090</v>
      </c>
    </row>
    <row r="4153">
      <c r="A4153" s="0" t="s">
        <v>178</v>
      </c>
      <c r="B4153" s="3">
        <v>45197</v>
      </c>
      <c r="C4153" s="3">
        <v>45200</v>
      </c>
      <c r="D4153" s="2">
        <v>2.1590783951</v>
      </c>
      <c r="E4153" s="4">
        <v>576442099</v>
      </c>
      <c r="F4153" s="4">
        <v>589162581</v>
      </c>
    </row>
    <row r="4154">
      <c r="A4154" s="0" t="s">
        <v>178</v>
      </c>
      <c r="B4154" s="3">
        <v>45106</v>
      </c>
      <c r="C4154" s="3">
        <v>45108</v>
      </c>
      <c r="D4154" s="2">
        <v>2.2514303892</v>
      </c>
      <c r="E4154" s="4">
        <v>547334586</v>
      </c>
      <c r="F4154" s="4">
        <v>559941274</v>
      </c>
    </row>
    <row r="4155">
      <c r="A4155" s="0" t="s">
        <v>178</v>
      </c>
      <c r="B4155" s="3">
        <v>45015</v>
      </c>
      <c r="C4155" s="3">
        <v>45017</v>
      </c>
      <c r="D4155" s="2">
        <v>36.5897084908</v>
      </c>
      <c r="E4155" s="4">
        <v>510627331</v>
      </c>
      <c r="F4155" s="4">
        <v>805275167</v>
      </c>
    </row>
    <row r="4156">
      <c r="A4156" s="0" t="s">
        <v>178</v>
      </c>
      <c r="B4156" s="3">
        <v>44924</v>
      </c>
      <c r="C4156" s="3">
        <v>44927</v>
      </c>
      <c r="D4156" s="2">
        <v>0.0276997948</v>
      </c>
      <c r="E4156" s="4">
        <v>703185827</v>
      </c>
      <c r="F4156" s="4">
        <v>703380662</v>
      </c>
    </row>
    <row r="4157">
      <c r="A4157" s="0" t="s">
        <v>42</v>
      </c>
      <c r="B4157" s="3">
        <v>45377</v>
      </c>
      <c r="C4157" s="3">
        <v>45383</v>
      </c>
      <c r="D4157" s="2">
        <v>0.2641637444</v>
      </c>
      <c r="E4157" s="4">
        <v>10177516870</v>
      </c>
      <c r="F4157" s="4">
        <v>10204473389</v>
      </c>
    </row>
    <row r="4158">
      <c r="A4158" s="0" t="s">
        <v>42</v>
      </c>
      <c r="B4158" s="3">
        <v>45288</v>
      </c>
      <c r="C4158" s="3">
        <v>45292</v>
      </c>
      <c r="D4158" s="2">
        <v>0.2368813768</v>
      </c>
      <c r="E4158" s="4">
        <v>9703681211</v>
      </c>
      <c r="F4158" s="4">
        <v>9726722004</v>
      </c>
    </row>
    <row r="4159">
      <c r="A4159" s="0" t="s">
        <v>42</v>
      </c>
      <c r="B4159" s="3">
        <v>45197</v>
      </c>
      <c r="C4159" s="3">
        <v>45200</v>
      </c>
      <c r="D4159" s="2">
        <v>0.3192861089</v>
      </c>
      <c r="E4159" s="4">
        <v>6933958504</v>
      </c>
      <c r="F4159" s="4">
        <v>6956168584</v>
      </c>
    </row>
    <row r="4160">
      <c r="A4160" s="0" t="s">
        <v>42</v>
      </c>
      <c r="B4160" s="3">
        <v>45107</v>
      </c>
      <c r="C4160" s="3">
        <v>45108</v>
      </c>
      <c r="D4160" s="2">
        <v>0</v>
      </c>
      <c r="E4160" s="4">
        <v>5932477193</v>
      </c>
      <c r="F4160" s="4">
        <v>5932477193</v>
      </c>
    </row>
    <row r="4161">
      <c r="A4161" s="0" t="s">
        <v>69</v>
      </c>
      <c r="B4161" s="3">
        <v>45377</v>
      </c>
      <c r="C4161" s="3">
        <v>45383</v>
      </c>
      <c r="D4161" s="2">
        <v>0.3002699113</v>
      </c>
      <c r="E4161" s="4">
        <v>3355881886</v>
      </c>
      <c r="F4161" s="4">
        <v>3365988938</v>
      </c>
    </row>
    <row r="4162">
      <c r="A4162" s="0" t="s">
        <v>69</v>
      </c>
      <c r="B4162" s="3">
        <v>45288</v>
      </c>
      <c r="C4162" s="3">
        <v>45292</v>
      </c>
      <c r="D4162" s="2">
        <v>0.2706131861</v>
      </c>
      <c r="E4162" s="4">
        <v>3377010070</v>
      </c>
      <c r="F4162" s="4">
        <v>3386173502</v>
      </c>
    </row>
    <row r="4163">
      <c r="A4163" s="0" t="s">
        <v>69</v>
      </c>
      <c r="B4163" s="3">
        <v>45197</v>
      </c>
      <c r="C4163" s="3">
        <v>45200</v>
      </c>
      <c r="D4163" s="2">
        <v>0.3015138989</v>
      </c>
      <c r="E4163" s="4">
        <v>2795682204</v>
      </c>
      <c r="F4163" s="4">
        <v>2804137067</v>
      </c>
    </row>
    <row r="4164">
      <c r="A4164" s="0" t="s">
        <v>69</v>
      </c>
      <c r="B4164" s="3">
        <v>45107</v>
      </c>
      <c r="C4164" s="3">
        <v>45108</v>
      </c>
      <c r="D4164" s="2">
        <v>0</v>
      </c>
      <c r="E4164" s="4">
        <v>2351861804</v>
      </c>
      <c r="F4164" s="4">
        <v>2351861804</v>
      </c>
    </row>
    <row r="4165">
      <c r="A4165" s="0" t="s">
        <v>322</v>
      </c>
      <c r="B4165" s="3">
        <v>45377</v>
      </c>
      <c r="C4165" s="3">
        <v>45383</v>
      </c>
      <c r="D4165" s="2">
        <v>0.0777180212</v>
      </c>
      <c r="E4165" s="4">
        <v>2491026145</v>
      </c>
      <c r="F4165" s="4">
        <v>2492963627</v>
      </c>
    </row>
    <row r="4166">
      <c r="A4166" s="0" t="s">
        <v>322</v>
      </c>
      <c r="B4166" s="3">
        <v>45288</v>
      </c>
      <c r="C4166" s="3">
        <v>45292</v>
      </c>
      <c r="D4166" s="2">
        <v>0.0738486517</v>
      </c>
      <c r="E4166" s="4">
        <v>2570166480</v>
      </c>
      <c r="F4166" s="4">
        <v>2572065916</v>
      </c>
    </row>
    <row r="4167">
      <c r="A4167" s="0" t="s">
        <v>322</v>
      </c>
      <c r="B4167" s="3">
        <v>45197</v>
      </c>
      <c r="C4167" s="3">
        <v>45200</v>
      </c>
      <c r="D4167" s="2">
        <v>0.073408067</v>
      </c>
      <c r="E4167" s="4">
        <v>2656276930</v>
      </c>
      <c r="F4167" s="4">
        <v>2658228284</v>
      </c>
    </row>
    <row r="4168">
      <c r="A4168" s="0" t="s">
        <v>322</v>
      </c>
      <c r="B4168" s="3">
        <v>45106</v>
      </c>
      <c r="C4168" s="3">
        <v>45108</v>
      </c>
      <c r="D4168" s="2">
        <v>0</v>
      </c>
      <c r="E4168" s="4">
        <v>2942818584</v>
      </c>
      <c r="F4168" s="4">
        <v>2942818584</v>
      </c>
    </row>
    <row r="4169">
      <c r="A4169" s="0" t="s">
        <v>230</v>
      </c>
      <c r="B4169" s="3">
        <v>45377</v>
      </c>
      <c r="C4169" s="3">
        <v>45383</v>
      </c>
      <c r="D4169" s="2">
        <v>1.3757297498</v>
      </c>
      <c r="E4169" s="4">
        <v>132338621</v>
      </c>
      <c r="F4169" s="4">
        <v>134184639</v>
      </c>
    </row>
    <row r="4170">
      <c r="A4170" s="0" t="s">
        <v>230</v>
      </c>
      <c r="B4170" s="3">
        <v>45288</v>
      </c>
      <c r="C4170" s="3">
        <v>45292</v>
      </c>
      <c r="D4170" s="2">
        <v>1.7074476413</v>
      </c>
      <c r="E4170" s="4">
        <v>67256791</v>
      </c>
      <c r="F4170" s="4">
        <v>68425114</v>
      </c>
    </row>
    <row r="4171">
      <c r="A4171" s="0" t="s">
        <v>230</v>
      </c>
      <c r="B4171" s="3">
        <v>45197</v>
      </c>
      <c r="C4171" s="3">
        <v>45200</v>
      </c>
      <c r="D4171" s="2">
        <v>0.3425246252</v>
      </c>
      <c r="E4171" s="4">
        <v>40371905</v>
      </c>
      <c r="F4171" s="4">
        <v>40510664</v>
      </c>
    </row>
    <row r="4172">
      <c r="A4172" s="0" t="s">
        <v>94</v>
      </c>
      <c r="B4172" s="3">
        <v>45377</v>
      </c>
      <c r="C4172" s="3">
        <v>45383</v>
      </c>
      <c r="D4172" s="2">
        <v>0.1488573654</v>
      </c>
      <c r="E4172" s="4">
        <v>1309339560</v>
      </c>
      <c r="F4172" s="4">
        <v>1311291514</v>
      </c>
    </row>
    <row r="4173">
      <c r="A4173" s="0" t="s">
        <v>94</v>
      </c>
      <c r="B4173" s="3">
        <v>45288</v>
      </c>
      <c r="C4173" s="3">
        <v>45292</v>
      </c>
      <c r="D4173" s="2">
        <v>0.2397300351</v>
      </c>
      <c r="E4173" s="4">
        <v>361110652</v>
      </c>
      <c r="F4173" s="4">
        <v>361978423</v>
      </c>
    </row>
    <row r="4174">
      <c r="A4174" s="0" t="s">
        <v>94</v>
      </c>
      <c r="B4174" s="3">
        <v>45197</v>
      </c>
      <c r="C4174" s="3">
        <v>45200</v>
      </c>
      <c r="D4174" s="2">
        <v>0</v>
      </c>
      <c r="E4174" s="4">
        <v>187008685</v>
      </c>
      <c r="F4174" s="4">
        <v>187008685</v>
      </c>
    </row>
    <row r="4175">
      <c r="A4175" s="0" t="s">
        <v>139</v>
      </c>
      <c r="B4175" s="3">
        <v>45377</v>
      </c>
      <c r="C4175" s="3">
        <v>45383</v>
      </c>
      <c r="D4175" s="2">
        <v>0.0100723782</v>
      </c>
      <c r="E4175" s="4">
        <v>662269417</v>
      </c>
      <c r="F4175" s="4">
        <v>662336130</v>
      </c>
    </row>
    <row r="4176">
      <c r="A4176" s="0" t="s">
        <v>139</v>
      </c>
      <c r="B4176" s="3">
        <v>45289</v>
      </c>
      <c r="C4176" s="3">
        <v>45292</v>
      </c>
      <c r="D4176" s="2">
        <v>0</v>
      </c>
      <c r="E4176" s="4">
        <v>71689000</v>
      </c>
      <c r="F4176" s="4">
        <v>71689000</v>
      </c>
    </row>
    <row r="4177">
      <c r="A4177" s="0" t="s">
        <v>139</v>
      </c>
      <c r="B4177" s="3">
        <v>45197</v>
      </c>
      <c r="C4177" s="3">
        <v>45200</v>
      </c>
      <c r="D4177" s="2">
        <v>0</v>
      </c>
      <c r="E4177" s="4">
        <v>4303000</v>
      </c>
      <c r="F4177" s="4">
        <v>4303000</v>
      </c>
    </row>
    <row r="4178">
      <c r="A4178" s="0" t="s">
        <v>156</v>
      </c>
      <c r="B4178" s="3">
        <v>45377</v>
      </c>
      <c r="C4178" s="3">
        <v>45383</v>
      </c>
      <c r="D4178" s="2">
        <v>0.3964887431</v>
      </c>
      <c r="E4178" s="4">
        <v>481652042</v>
      </c>
      <c r="F4178" s="4">
        <v>483569340</v>
      </c>
    </row>
    <row r="4179">
      <c r="A4179" s="0" t="s">
        <v>156</v>
      </c>
      <c r="B4179" s="3">
        <v>45288</v>
      </c>
      <c r="C4179" s="3">
        <v>45292</v>
      </c>
      <c r="D4179" s="2">
        <v>0.0622946579</v>
      </c>
      <c r="E4179" s="4">
        <v>110568174</v>
      </c>
      <c r="F4179" s="4">
        <v>110637095</v>
      </c>
    </row>
    <row r="4180">
      <c r="A4180" s="0" t="s">
        <v>156</v>
      </c>
      <c r="B4180" s="3">
        <v>45197</v>
      </c>
      <c r="C4180" s="3">
        <v>45200</v>
      </c>
      <c r="D4180" s="2">
        <v>0</v>
      </c>
      <c r="E4180" s="4">
        <v>7982581</v>
      </c>
      <c r="F4180" s="4">
        <v>7982581</v>
      </c>
    </row>
    <row r="4181">
      <c r="A4181" s="0" t="s">
        <v>256</v>
      </c>
      <c r="B4181" s="3">
        <v>45377</v>
      </c>
      <c r="C4181" s="3">
        <v>45383</v>
      </c>
      <c r="D4181" s="2">
        <v>0</v>
      </c>
      <c r="E4181" s="4">
        <v>66151000</v>
      </c>
      <c r="F4181" s="4">
        <v>66151000</v>
      </c>
    </row>
    <row r="4182">
      <c r="B4182" s="3"/>
      <c r="C4182" s="3"/>
      <c r="D4182" s="2"/>
      <c r="E4182" s="4"/>
      <c r="F4182" s="4"/>
    </row>
  </sheetData>
  <headerFooter/>
  <tableParts>
    <tablePart r:id="rId1"/>
  </tableParts>
</worksheet>
</file>